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2кв.2025\"/>
    </mc:Choice>
  </mc:AlternateContent>
  <bookViews>
    <workbookView xWindow="-120" yWindow="-120" windowWidth="29040" windowHeight="15840" tabRatio="879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т3!$A$6:$K$80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т3!$A$1:$K$80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02" l="1"/>
  <c r="G18" i="102" l="1"/>
  <c r="E18" i="102" l="1"/>
  <c r="M7" i="98" l="1"/>
  <c r="E34" i="98"/>
  <c r="E31" i="98"/>
  <c r="E30" i="98"/>
  <c r="E19" i="98"/>
  <c r="E16" i="98"/>
  <c r="K17" i="98"/>
  <c r="E18" i="98"/>
  <c r="E9" i="98"/>
  <c r="E11" i="98"/>
  <c r="E12" i="98"/>
  <c r="L7" i="98"/>
  <c r="L8" i="98"/>
  <c r="E39" i="98"/>
  <c r="E47" i="101"/>
  <c r="E59" i="101"/>
  <c r="E39" i="101"/>
  <c r="E22" i="101"/>
  <c r="E20" i="101"/>
  <c r="E18" i="101"/>
  <c r="K18" i="98" l="1"/>
  <c r="K19" i="98"/>
  <c r="K11" i="98"/>
  <c r="K10" i="98"/>
  <c r="K12" i="98"/>
  <c r="E45" i="101"/>
  <c r="E22" i="102" l="1"/>
  <c r="E21" i="102"/>
  <c r="E20" i="102"/>
  <c r="E19" i="102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7" i="98"/>
  <c r="K78" i="98"/>
  <c r="K79" i="98"/>
  <c r="K76" i="98"/>
  <c r="K69" i="98"/>
  <c r="K70" i="98"/>
  <c r="K71" i="98"/>
  <c r="K72" i="98"/>
  <c r="K73" i="98"/>
  <c r="K74" i="98"/>
  <c r="K68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44" i="98"/>
  <c r="K40" i="98"/>
  <c r="K41" i="98"/>
  <c r="K42" i="98"/>
  <c r="K39" i="98"/>
  <c r="K9" i="98"/>
  <c r="K13" i="98"/>
  <c r="K14" i="98"/>
  <c r="K15" i="98"/>
  <c r="K16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0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6" i="100"/>
  <c r="E7" i="100"/>
  <c r="I7" i="100"/>
  <c r="E8" i="100"/>
  <c r="I8" i="100" s="1"/>
  <c r="E26" i="102" l="1"/>
  <c r="E10" i="100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J17" authorId="0" shapeId="0">
      <text>
        <r>
          <rPr>
            <b/>
            <sz val="9"/>
            <color indexed="81"/>
            <rFont val="Tahoma"/>
            <family val="2"/>
            <charset val="204"/>
          </rPr>
          <t>ТомскСтройЦена (Сайт МЭРТ 30.09.25)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<sst xmlns="http://schemas.openxmlformats.org/spreadsheetml/2006/main" count="1596" uniqueCount="456">
  <si>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</si>
  <si>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</si>
  <si>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</si>
  <si>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</si>
  <si>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</si>
  <si>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</si>
  <si>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</si>
  <si>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</si>
  <si>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</si>
  <si>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</si>
  <si>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</si>
  <si>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</si>
  <si>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</si>
  <si>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</si>
  <si>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</si>
  <si>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</si>
  <si>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</si>
  <si>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</si>
  <si>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</si>
  <si>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</si>
  <si>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</si>
  <si>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</si>
  <si>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</si>
  <si>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</si>
  <si>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</si>
  <si>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</si>
  <si>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</si>
  <si>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</si>
  <si>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</si>
  <si>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</si>
  <si>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</si>
  <si>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</si>
  <si>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</si>
  <si>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</si>
  <si>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</si>
  <si>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</si>
  <si>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</si>
  <si>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</si>
  <si>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</si>
  <si>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</si>
  <si>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</si>
  <si>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</si>
  <si>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</si>
  <si>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</si>
  <si>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</si>
  <si>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</si>
  <si>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</si>
  <si>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</si>
  <si>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</si>
  <si>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</si>
  <si>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</si>
  <si>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</si>
  <si>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</si>
  <si>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</si>
  <si>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</si>
  <si>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</si>
  <si>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</si>
  <si>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</si>
  <si>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</si>
  <si>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</si>
  <si>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</si>
  <si>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</si>
  <si>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</si>
  <si>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</si>
  <si>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</si>
  <si>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</si>
  <si>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</si>
  <si>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</si>
  <si>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</si>
  <si>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</si>
  <si>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</si>
  <si>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</si>
  <si>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</si>
  <si>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</si>
  <si>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</si>
  <si>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</si>
  <si>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</si>
  <si>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</si>
  <si>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</si>
  <si>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</si>
  <si>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</si>
  <si>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</si>
  <si>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</si>
  <si>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</si>
  <si>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</si>
  <si>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</si>
  <si>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</si>
  <si>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</si>
  <si>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</si>
  <si>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</si>
  <si>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</si>
  <si>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</si>
  <si>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</si>
  <si>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</si>
  <si>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</si>
  <si>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</si>
  <si>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</si>
  <si>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</si>
  <si>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</si>
  <si>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</si>
  <si>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</si>
  <si>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</si>
  <si>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</si>
  <si>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</si>
  <si>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</si>
  <si>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</si>
  <si>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</si>
  <si>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</si>
  <si>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</si>
  <si>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</si>
  <si>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</si>
  <si>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</si>
  <si>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</si>
  <si>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</si>
  <si>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</si>
  <si>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</si>
  <si>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</si>
  <si>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</si>
  <si>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</si>
  <si>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</si>
  <si>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</si>
  <si>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</si>
  <si>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</si>
  <si>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</si>
  <si>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</si>
  <si>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</si>
  <si>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</si>
  <si>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</si>
  <si>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</si>
  <si>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</si>
  <si>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</si>
  <si>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</si>
  <si>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</si>
  <si>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</si>
  <si>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</si>
  <si>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</si>
  <si>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</si>
  <si>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</si>
  <si>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</si>
  <si>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</si>
  <si>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</si>
  <si>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</si>
  <si>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</si>
  <si>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</si>
  <si>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</si>
  <si>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</si>
  <si>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</si>
  <si>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</si>
  <si>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</si>
  <si>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</si>
  <si>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</si>
  <si>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</si>
  <si>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</si>
  <si>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</si>
  <si>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</si>
  <si>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</si>
  <si>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</si>
  <si>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</si>
  <si>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</si>
  <si>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</si>
  <si>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</si>
  <si>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</si>
  <si>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</si>
  <si>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</si>
  <si>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</si>
  <si>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</si>
  <si>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</si>
  <si>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</si>
  <si>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</si>
  <si>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</si>
  <si>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</si>
  <si>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</si>
  <si>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</si>
  <si>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</si>
  <si>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</si>
  <si>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</si>
  <si>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</si>
  <si>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</si>
  <si>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</si>
  <si>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</si>
  <si>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</si>
  <si>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</si>
  <si>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</si>
  <si>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</si>
  <si>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</si>
  <si>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</si>
  <si>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</si>
  <si>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</si>
  <si>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</si>
  <si>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</si>
  <si>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</si>
  <si>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</si>
  <si>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</si>
  <si>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</si>
  <si>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</si>
  <si>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</si>
  <si>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</si>
  <si>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</si>
  <si>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</si>
  <si>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</si>
  <si>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</si>
  <si>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</si>
  <si>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</si>
  <si>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</si>
  <si>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</si>
  <si>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</si>
  <si>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</si>
  <si>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</si>
  <si>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</si>
  <si>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</si>
  <si>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</si>
  <si>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</si>
  <si>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</si>
  <si>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</si>
  <si>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</si>
  <si>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</si>
  <si>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</si>
  <si>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</si>
  <si>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</si>
  <si>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</si>
  <si>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</si>
  <si>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</si>
  <si>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</si>
  <si>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</si>
  <si>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</si>
  <si>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</si>
  <si>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</si>
  <si>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</si>
  <si>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</si>
  <si>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</si>
  <si>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</si>
  <si>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</si>
  <si>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</si>
  <si>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</si>
  <si>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</si>
  <si>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</si>
  <si>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</si>
  <si>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</si>
  <si>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</si>
  <si>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</si>
  <si>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</si>
  <si>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</si>
  <si>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</si>
  <si>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</si>
  <si>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</si>
  <si>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</si>
  <si>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</si>
  <si>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</si>
  <si>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</si>
  <si>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</si>
  <si>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</si>
  <si>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</si>
  <si>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</si>
  <si>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</si>
  <si>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</si>
  <si>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</si>
  <si>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</si>
  <si>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</si>
  <si>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</si>
  <si>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</si>
  <si>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</si>
  <si>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</si>
  <si>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</si>
  <si>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</si>
  <si>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</si>
  <si>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</si>
  <si>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</si>
  <si>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</si>
  <si>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</si>
  <si>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</si>
  <si>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</si>
  <si>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</si>
  <si>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</si>
  <si>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</si>
  <si>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</si>
  <si>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</si>
  <si>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</si>
  <si>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</si>
  <si>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</si>
  <si>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</si>
  <si>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</si>
  <si>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</si>
  <si>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</si>
  <si>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</si>
  <si>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</si>
  <si>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</si>
  <si>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</si>
  <si>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</si>
  <si>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</si>
  <si>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</si>
  <si>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</si>
  <si>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</si>
  <si>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</si>
  <si>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</si>
  <si>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</si>
  <si>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</si>
  <si>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</si>
  <si>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</si>
  <si>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</si>
  <si>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</si>
  <si>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</si>
  <si>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</si>
  <si>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</si>
  <si>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</si>
  <si>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</si>
  <si>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</si>
  <si>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</si>
  <si>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</si>
  <si>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</si>
  <si>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</si>
  <si>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</si>
  <si>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</si>
  <si>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</si>
  <si>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</si>
  <si>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</si>
  <si>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</si>
  <si>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</si>
  <si>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</si>
  <si>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</si>
  <si>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</si>
  <si>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</si>
  <si>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</si>
  <si>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</si>
  <si>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</si>
  <si>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</si>
  <si>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</si>
  <si>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</si>
  <si>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</si>
  <si>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</si>
  <si>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</si>
  <si>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</si>
  <si>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</si>
  <si>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</si>
  <si>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</si>
  <si>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</si>
  <si>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</si>
  <si>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</si>
  <si>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</si>
  <si>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</si>
  <si>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</si>
  <si>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</si>
  <si>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</si>
  <si>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</si>
  <si>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</si>
  <si>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</si>
  <si>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</si>
  <si>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</si>
  <si>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</si>
  <si>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</si>
  <si>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</si>
  <si>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</si>
  <si>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</si>
  <si>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</si>
  <si>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</si>
  <si>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</si>
  <si>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</si>
  <si>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</si>
  <si>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</si>
  <si>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</si>
  <si>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</si>
  <si>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</si>
  <si>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</si>
  <si>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</si>
  <si>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</si>
  <si>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</si>
  <si>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</si>
  <si>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</si>
  <si>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</si>
  <si>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</si>
  <si>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</si>
  <si>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</si>
  <si>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</si>
  <si>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</si>
  <si>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</si>
  <si>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</si>
  <si>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</si>
  <si>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</si>
  <si>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</si>
  <si>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</si>
  <si>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</si>
  <si>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</si>
  <si>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</si>
  <si>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</si>
  <si>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</si>
  <si>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</si>
  <si>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</si>
  <si>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</si>
  <si>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</si>
  <si>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</si>
  <si>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</si>
  <si>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</si>
  <si>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</si>
  <si>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</si>
  <si>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</si>
  <si>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</si>
  <si>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</si>
  <si>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</si>
  <si>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</si>
  <si>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</si>
  <si>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</si>
  <si>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</si>
  <si>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</si>
  <si>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</si>
  <si>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</si>
  <si>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</si>
  <si>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</si>
  <si>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</si>
  <si>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</si>
  <si>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</si>
  <si>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</si>
  <si>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</si>
  <si>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</si>
  <si>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</si>
  <si>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</si>
  <si>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</si>
  <si>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</si>
  <si>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</si>
  <si>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</si>
  <si>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</si>
  <si>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</si>
  <si>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</si>
  <si>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</si>
  <si>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</si>
  <si>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</si>
  <si>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</si>
  <si>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</si>
  <si>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</si>
  <si>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</si>
  <si>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</si>
  <si>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О_0004500012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</si>
  <si>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</si>
  <si>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</si>
  <si>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</si>
  <si>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</si>
  <si>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</si>
  <si>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</si>
  <si>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</si>
  <si>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</si>
  <si>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</si>
  <si>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</si>
  <si>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</si>
  <si>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</si>
  <si>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</si>
  <si>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</si>
  <si>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</si>
  <si>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</si>
  <si>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</si>
  <si>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</si>
  <si>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</si>
  <si>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</si>
  <si>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</si>
  <si>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t>Реконструкция и модернизация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</si>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</sst>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76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wrapText="1"/>
    </xf>
    <xf numFmtId="0" fontId="47" fillId="0" borderId="0" xfId="37" applyFont="1" applyAlignment="1">
      <alignment wrapText="1"/>
    </xf>
    <xf numFmtId="0" fontId="47" fillId="0" borderId="0" xfId="37" applyFont="1"/>
    <xf numFmtId="4" fontId="47" fillId="0" borderId="0" xfId="37" applyNumberFormat="1" applyFont="1" applyAlignment="1">
      <alignment wrapText="1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center" vertical="center"/>
    </xf>
    <xf numFmtId="0" fontId="47" fillId="0" borderId="0" xfId="37" applyFont="1" applyAlignment="1">
      <alignment horizontal="center" wrapText="1"/>
    </xf>
    <xf numFmtId="0" fontId="47" fillId="0" borderId="0" xfId="37" applyFont="1" applyAlignment="1">
      <alignment horizontal="center"/>
    </xf>
    <xf numFmtId="4" fontId="47" fillId="0" borderId="0" xfId="37" applyNumberFormat="1" applyFont="1" applyAlignment="1">
      <alignment horizontal="left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C36" sqref="C3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19" t="s">
        <v>430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x14ac:dyDescent="0.25">
      <c r="A3" s="120" t="s">
        <v>331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x14ac:dyDescent="0.25">
      <c r="A4" s="121" t="s">
        <v>330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</row>
    <row r="5" spans="1:11" x14ac:dyDescent="0.25">
      <c r="A5" s="120" t="s">
        <v>453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ht="53.25" customHeight="1" x14ac:dyDescent="0.25">
      <c r="A6" s="117" t="s">
        <v>80</v>
      </c>
      <c r="B6" s="118"/>
      <c r="C6" s="171"/>
      <c r="D6" s="172" t="s">
        <v>451</v>
      </c>
      <c r="E6" s="173"/>
      <c r="F6" s="173"/>
      <c r="G6" s="173"/>
      <c r="H6" s="173"/>
      <c r="I6" s="173"/>
      <c r="J6" s="173"/>
      <c r="K6" s="173"/>
    </row>
    <row r="7" spans="1:11" x14ac:dyDescent="0.25">
      <c r="A7" s="117" t="s">
        <v>328</v>
      </c>
      <c r="B7" s="118"/>
      <c r="C7" s="171"/>
      <c r="D7" s="174" t="s">
        <v>429</v>
      </c>
      <c r="E7" s="175"/>
      <c r="F7" s="175"/>
      <c r="G7" s="175"/>
      <c r="H7" s="175"/>
      <c r="I7" s="175"/>
      <c r="J7" s="175"/>
      <c r="K7" s="175"/>
    </row>
    <row r="8" spans="1:11" ht="15.75" customHeight="1" x14ac:dyDescent="0.25">
      <c r="A8" s="128" t="s">
        <v>329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15.75" hidden="1" customHeight="1" x14ac:dyDescent="0.25">
      <c r="A9" s="129" t="s">
        <v>0</v>
      </c>
      <c r="B9" s="132" t="s">
        <v>2</v>
      </c>
      <c r="C9" s="135" t="s">
        <v>18</v>
      </c>
      <c r="D9" s="135"/>
      <c r="E9" s="135"/>
      <c r="F9" s="135"/>
      <c r="G9" s="135"/>
      <c r="H9" s="135"/>
      <c r="I9" s="135"/>
      <c r="J9" s="135"/>
      <c r="K9" s="135"/>
    </row>
    <row r="10" spans="1:11" ht="33.75" hidden="1" customHeight="1" x14ac:dyDescent="0.25">
      <c r="A10" s="130"/>
      <c r="B10" s="133"/>
      <c r="C10" s="136" t="s">
        <v>8</v>
      </c>
      <c r="D10" s="136"/>
      <c r="E10" s="136"/>
      <c r="F10" s="136"/>
      <c r="G10" s="136" t="s">
        <v>53</v>
      </c>
      <c r="H10" s="136"/>
      <c r="I10" s="136"/>
      <c r="J10" s="136"/>
      <c r="K10" s="136"/>
    </row>
    <row r="11" spans="1:11" s="8" customFormat="1" ht="63" hidden="1" x14ac:dyDescent="0.25">
      <c r="A11" s="131"/>
      <c r="B11" s="134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4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5" t="s">
        <v>52</v>
      </c>
      <c r="I13" s="85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7">
        <v>56.25</v>
      </c>
      <c r="I14" s="88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7">
        <v>62.16</v>
      </c>
      <c r="I15" s="88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7">
        <v>97.99</v>
      </c>
      <c r="I16" s="88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7">
        <v>172.63</v>
      </c>
      <c r="I17" s="88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7">
        <v>45.31</v>
      </c>
      <c r="I18" s="88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7">
        <v>48.65</v>
      </c>
      <c r="I19" s="88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7">
        <v>325.60000000000002</v>
      </c>
      <c r="I20" s="88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7" t="s">
        <v>52</v>
      </c>
      <c r="I21" s="87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7">
        <v>2.48</v>
      </c>
      <c r="I22" s="88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7">
        <v>10.45</v>
      </c>
      <c r="I23" s="88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8">
        <v>1035.8399999999999</v>
      </c>
      <c r="I24" s="88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7" t="s">
        <v>52</v>
      </c>
      <c r="I25" s="87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8">
        <v>1529.47</v>
      </c>
      <c r="I26" s="88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7" t="s">
        <v>52</v>
      </c>
      <c r="I27" s="87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7">
        <v>389.9</v>
      </c>
      <c r="I28" s="88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7">
        <v>397.85</v>
      </c>
      <c r="I29" s="88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5" t="s">
        <v>52</v>
      </c>
      <c r="I30" s="85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23"/>
      <c r="B32" s="123"/>
    </row>
    <row r="33" spans="1:2" ht="41.25" customHeight="1" x14ac:dyDescent="0.25">
      <c r="A33" s="123"/>
      <c r="B33" s="123"/>
    </row>
    <row r="34" spans="1:2" ht="38.25" customHeight="1" x14ac:dyDescent="0.25">
      <c r="A34" s="123"/>
      <c r="B34" s="123"/>
    </row>
    <row r="35" spans="1:2" ht="18.75" customHeight="1" x14ac:dyDescent="0.25">
      <c r="A35" s="124"/>
      <c r="B35" s="124"/>
    </row>
    <row r="36" spans="1:2" ht="217.5" customHeight="1" x14ac:dyDescent="0.25">
      <c r="A36" s="125"/>
      <c r="B36" s="126"/>
    </row>
    <row r="37" spans="1:2" ht="53.25" customHeight="1" x14ac:dyDescent="0.25">
      <c r="A37" s="125"/>
      <c r="B37" s="127"/>
    </row>
    <row r="38" spans="1:2" x14ac:dyDescent="0.25">
      <c r="A38" s="122"/>
      <c r="B38" s="122"/>
    </row>
    <row r="39" spans="1:2" x14ac:dyDescent="0.25">
      <c r="B39"/>
    </row>
    <row r="43" spans="1:2" x14ac:dyDescent="0.25">
      <c r="B43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28" t="s">
        <v>332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5.75" customHeight="1" x14ac:dyDescent="0.25">
      <c r="A2" s="129" t="s">
        <v>0</v>
      </c>
      <c r="B2" s="132" t="s">
        <v>2</v>
      </c>
      <c r="C2" s="135" t="s">
        <v>18</v>
      </c>
      <c r="D2" s="135"/>
      <c r="E2" s="135"/>
      <c r="F2" s="135"/>
      <c r="G2" s="135"/>
      <c r="H2" s="135"/>
      <c r="I2" s="135"/>
      <c r="J2" s="135"/>
      <c r="K2" s="135"/>
    </row>
    <row r="3" spans="1:11" ht="33.75" customHeight="1" x14ac:dyDescent="0.25">
      <c r="A3" s="130"/>
      <c r="B3" s="133"/>
      <c r="C3" s="136" t="s">
        <v>8</v>
      </c>
      <c r="D3" s="136"/>
      <c r="E3" s="136"/>
      <c r="F3" s="136"/>
      <c r="G3" s="136" t="s">
        <v>53</v>
      </c>
      <c r="H3" s="136"/>
      <c r="I3" s="136"/>
      <c r="J3" s="136"/>
      <c r="K3" s="136"/>
    </row>
    <row r="4" spans="1:11" s="8" customFormat="1" ht="63" x14ac:dyDescent="0.25">
      <c r="A4" s="131"/>
      <c r="B4" s="134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4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8">
        <v>5360.36</v>
      </c>
      <c r="I7" s="88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8">
        <v>5897.36</v>
      </c>
      <c r="I8" s="88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8">
        <v>5081.92</v>
      </c>
      <c r="I9" s="88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8">
        <v>4344.38</v>
      </c>
      <c r="I10" s="88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8">
        <v>3449.39</v>
      </c>
      <c r="I11" s="88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8">
        <v>3571.53</v>
      </c>
      <c r="I12" s="88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8">
        <v>1786.74</v>
      </c>
      <c r="I13" s="88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8">
        <v>1338.63</v>
      </c>
      <c r="I14" s="88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8">
        <v>1288.9100000000001</v>
      </c>
      <c r="I15" s="88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8">
        <v>1204.3800000000001</v>
      </c>
      <c r="I16" s="8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8">
        <v>1512.7</v>
      </c>
      <c r="I17" s="8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8">
        <v>1279.01</v>
      </c>
      <c r="I18" s="8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8">
        <v>1244.21</v>
      </c>
      <c r="I19" s="88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7" t="s">
        <v>52</v>
      </c>
      <c r="I20" s="88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7">
        <v>4.26</v>
      </c>
      <c r="I21" s="88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7">
        <v>7.09</v>
      </c>
      <c r="I22" s="88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7">
        <v>14.18</v>
      </c>
      <c r="I23" s="88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7">
        <v>56.73</v>
      </c>
      <c r="I24" s="88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7">
        <v>99.28</v>
      </c>
      <c r="I25" s="88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7">
        <v>425.5</v>
      </c>
      <c r="I26" s="88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7">
        <v>709.17</v>
      </c>
      <c r="I27" s="88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5" t="s">
        <v>52</v>
      </c>
      <c r="I28" s="88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7">
        <v>460.85</v>
      </c>
      <c r="I29" s="88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7">
        <v>606.63</v>
      </c>
      <c r="I30" s="88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7">
        <v>780.72</v>
      </c>
      <c r="I31" s="88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8">
        <v>1058.83</v>
      </c>
      <c r="I32" s="88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8">
        <v>1778.09</v>
      </c>
      <c r="I33" s="88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7">
        <v>367.67</v>
      </c>
      <c r="I34" s="88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8">
        <v>2996.02</v>
      </c>
      <c r="I35" s="88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7" t="s">
        <v>52</v>
      </c>
      <c r="I36" s="88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7">
        <v>4.26</v>
      </c>
      <c r="I37" s="88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7">
        <v>7.09</v>
      </c>
      <c r="I38" s="88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7">
        <v>14.18</v>
      </c>
      <c r="I39" s="88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7">
        <v>56.73</v>
      </c>
      <c r="I40" s="88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7">
        <v>99.28</v>
      </c>
      <c r="I41" s="88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7">
        <v>425.5</v>
      </c>
      <c r="I42" s="88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7">
        <v>709.17</v>
      </c>
      <c r="I43" s="88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5" t="s">
        <v>52</v>
      </c>
      <c r="I44" s="88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8">
        <v>2246.6999999999998</v>
      </c>
      <c r="I45" s="88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7" t="s">
        <v>52</v>
      </c>
      <c r="I46" s="88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7">
        <v>4.26</v>
      </c>
      <c r="I47" s="88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7">
        <v>7.09</v>
      </c>
      <c r="I48" s="88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7">
        <v>14.18</v>
      </c>
      <c r="I49" s="88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7">
        <v>56.73</v>
      </c>
      <c r="I50" s="88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7">
        <v>99.28</v>
      </c>
      <c r="I51" s="88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7">
        <v>425.5</v>
      </c>
      <c r="I52" s="88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7">
        <v>709.17</v>
      </c>
      <c r="I53" s="88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5" t="s">
        <v>52</v>
      </c>
      <c r="I54" s="85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8">
        <v>2968.29</v>
      </c>
      <c r="I55" s="85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8">
        <v>1495.46</v>
      </c>
      <c r="I56" s="88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8">
        <v>2222.1</v>
      </c>
      <c r="I57" s="88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7" t="s">
        <v>52</v>
      </c>
      <c r="I58" s="88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7">
        <v>4.26</v>
      </c>
      <c r="I59" s="88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7">
        <v>7.09</v>
      </c>
      <c r="I60" s="88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7">
        <v>14.18</v>
      </c>
      <c r="I61" s="88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7">
        <v>56.73</v>
      </c>
      <c r="I62" s="88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7">
        <v>99.28</v>
      </c>
      <c r="I63" s="88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7">
        <v>425.5</v>
      </c>
      <c r="I64" s="88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7">
        <v>709.17</v>
      </c>
      <c r="I65" s="88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5" t="s">
        <v>52</v>
      </c>
      <c r="I66" s="85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8">
        <v>16238.76</v>
      </c>
      <c r="I67" s="88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8">
        <v>4541.38</v>
      </c>
      <c r="I68" s="88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8">
        <v>2431.7800000000002</v>
      </c>
      <c r="I69" s="88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8">
        <v>3477.97</v>
      </c>
      <c r="I70" s="88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8">
        <v>3318.84</v>
      </c>
      <c r="I71" s="88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8">
        <v>2053.71</v>
      </c>
      <c r="I72" s="88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8">
        <v>3561.76</v>
      </c>
      <c r="I73" s="88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8">
        <v>1298.06</v>
      </c>
      <c r="I74" s="88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8">
        <v>1183.51</v>
      </c>
      <c r="I75" s="88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8">
        <v>1705.4</v>
      </c>
      <c r="I76" s="88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8">
        <v>1483.37</v>
      </c>
      <c r="I77" s="88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8">
        <v>1366.15</v>
      </c>
      <c r="I78" s="88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8">
        <v>1403.46</v>
      </c>
      <c r="I79" s="88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7">
        <v>69.099999999999994</v>
      </c>
      <c r="I80" s="88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7" t="s">
        <v>52</v>
      </c>
      <c r="I81" s="88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8">
        <v>1974.33</v>
      </c>
      <c r="I82" s="88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23"/>
      <c r="B85" s="123"/>
    </row>
    <row r="86" spans="1:11" ht="41.25" customHeight="1" x14ac:dyDescent="0.25">
      <c r="A86" s="123"/>
      <c r="B86" s="123"/>
    </row>
    <row r="87" spans="1:11" ht="38.25" customHeight="1" x14ac:dyDescent="0.25">
      <c r="A87" s="123"/>
      <c r="B87" s="123"/>
    </row>
    <row r="88" spans="1:11" ht="18.75" customHeight="1" x14ac:dyDescent="0.25">
      <c r="A88" s="124"/>
      <c r="B88" s="124"/>
    </row>
    <row r="89" spans="1:11" ht="217.5" customHeight="1" x14ac:dyDescent="0.25">
      <c r="A89" s="125"/>
      <c r="B89" s="126"/>
    </row>
    <row r="90" spans="1:11" ht="53.25" customHeight="1" x14ac:dyDescent="0.25">
      <c r="A90" s="125"/>
      <c r="B90" s="127"/>
    </row>
    <row r="91" spans="1:11" x14ac:dyDescent="0.25">
      <c r="A91" s="122"/>
      <c r="B91" s="122"/>
    </row>
    <row r="92" spans="1:11" x14ac:dyDescent="0.25">
      <c r="B92"/>
    </row>
    <row r="96" spans="1:11" x14ac:dyDescent="0.25">
      <c r="B96"/>
    </row>
  </sheetData>
  <autoFilter ref="A6:K83"/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93"/>
  <sheetViews>
    <sheetView view="pageBreakPreview" zoomScale="70" zoomScaleNormal="70" zoomScaleSheetLayoutView="70" workbookViewId="0">
      <pane ySplit="5" topLeftCell="A34" activePane="bottomLeft" state="frozen"/>
      <selection pane="bottomLeft" activeCell="K39" sqref="K39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37" t="s">
        <v>430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3" ht="15.75" customHeight="1" x14ac:dyDescent="0.25">
      <c r="A2" s="128" t="s">
        <v>333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3" ht="15.75" customHeight="1" x14ac:dyDescent="0.25">
      <c r="A3" s="129" t="s">
        <v>0</v>
      </c>
      <c r="B3" s="132" t="s">
        <v>2</v>
      </c>
      <c r="C3" s="135" t="s">
        <v>18</v>
      </c>
      <c r="D3" s="135"/>
      <c r="E3" s="135"/>
      <c r="F3" s="135"/>
      <c r="G3" s="135"/>
      <c r="H3" s="135"/>
      <c r="I3" s="135"/>
      <c r="J3" s="135"/>
      <c r="K3" s="135"/>
    </row>
    <row r="4" spans="1:13" ht="33.75" customHeight="1" x14ac:dyDescent="0.25">
      <c r="A4" s="130"/>
      <c r="B4" s="133"/>
      <c r="C4" s="136" t="s">
        <v>8</v>
      </c>
      <c r="D4" s="136"/>
      <c r="E4" s="136"/>
      <c r="F4" s="136"/>
      <c r="G4" s="136" t="s">
        <v>53</v>
      </c>
      <c r="H4" s="136"/>
      <c r="I4" s="136"/>
      <c r="J4" s="136"/>
      <c r="K4" s="136"/>
    </row>
    <row r="5" spans="1:13" s="8" customFormat="1" ht="63" x14ac:dyDescent="0.25">
      <c r="A5" s="131"/>
      <c r="B5" s="13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5" t="s">
        <v>52</v>
      </c>
      <c r="I7" s="48" t="s">
        <v>417</v>
      </c>
      <c r="J7" s="48" t="s">
        <v>52</v>
      </c>
      <c r="K7" s="48" t="s">
        <v>52</v>
      </c>
      <c r="L7" s="10">
        <f>SUM(E8:E14)</f>
        <v>3.2750000000000004</v>
      </c>
      <c r="M7" s="10">
        <f>SUM(E25:E36)</f>
        <v>3.2749999999999999</v>
      </c>
    </row>
    <row r="8" spans="1:13" s="10" customFormat="1" ht="47.25" hidden="1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6">
        <v>1929.53</v>
      </c>
      <c r="I8" s="48"/>
      <c r="J8" s="48">
        <v>1.78</v>
      </c>
      <c r="K8" s="15">
        <f>E8*H8*I8*J8</f>
        <v>0</v>
      </c>
      <c r="L8" s="10">
        <f>1.203+2.072</f>
        <v>3.2750000000000004</v>
      </c>
    </row>
    <row r="9" spans="1:13" s="10" customFormat="1" ht="47.25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>
        <f>0.433+0.97</f>
        <v>1.403</v>
      </c>
      <c r="F9" s="21" t="s">
        <v>12</v>
      </c>
      <c r="G9" s="14" t="s">
        <v>120</v>
      </c>
      <c r="H9" s="85">
        <v>963.68</v>
      </c>
      <c r="I9" s="48">
        <v>1</v>
      </c>
      <c r="J9" s="48">
        <v>1.89</v>
      </c>
      <c r="K9" s="15">
        <f t="shared" ref="K9:K78" si="0">E9*H9*I9*J9</f>
        <v>2555.3613455999998</v>
      </c>
    </row>
    <row r="10" spans="1:13" s="10" customFormat="1" ht="47.25" x14ac:dyDescent="0.25">
      <c r="A10" s="47" t="s">
        <v>40</v>
      </c>
      <c r="B10" s="12" t="s">
        <v>190</v>
      </c>
      <c r="C10" s="95">
        <v>0.4</v>
      </c>
      <c r="D10" s="96" t="s">
        <v>191</v>
      </c>
      <c r="E10" s="95">
        <v>0.13600000000000001</v>
      </c>
      <c r="F10" s="96" t="s">
        <v>12</v>
      </c>
      <c r="G10" s="14" t="s">
        <v>120</v>
      </c>
      <c r="H10" s="85">
        <v>963.68</v>
      </c>
      <c r="I10" s="95">
        <v>1.2</v>
      </c>
      <c r="J10" s="95">
        <v>1.89</v>
      </c>
      <c r="K10" s="15">
        <f t="shared" si="0"/>
        <v>297.24516864000003</v>
      </c>
    </row>
    <row r="11" spans="1:13" s="10" customFormat="1" ht="47.25" x14ac:dyDescent="0.25">
      <c r="A11" s="47" t="s">
        <v>40</v>
      </c>
      <c r="B11" s="12" t="s">
        <v>190</v>
      </c>
      <c r="C11" s="95">
        <v>0.4</v>
      </c>
      <c r="D11" s="96" t="s">
        <v>191</v>
      </c>
      <c r="E11" s="95">
        <f>0.499+0.782</f>
        <v>1.2810000000000001</v>
      </c>
      <c r="F11" s="96" t="s">
        <v>12</v>
      </c>
      <c r="G11" s="14" t="s">
        <v>120</v>
      </c>
      <c r="H11" s="85">
        <v>963.68</v>
      </c>
      <c r="I11" s="95">
        <v>1.5</v>
      </c>
      <c r="J11" s="95">
        <v>1.89</v>
      </c>
      <c r="K11" s="15">
        <f t="shared" si="0"/>
        <v>3499.7340167999996</v>
      </c>
    </row>
    <row r="12" spans="1:13" s="10" customFormat="1" ht="47.25" x14ac:dyDescent="0.25">
      <c r="A12" s="47" t="s">
        <v>40</v>
      </c>
      <c r="B12" s="12" t="s">
        <v>190</v>
      </c>
      <c r="C12" s="95">
        <v>0.4</v>
      </c>
      <c r="D12" s="96" t="s">
        <v>191</v>
      </c>
      <c r="E12" s="95">
        <f>0.271+0.184</f>
        <v>0.45500000000000002</v>
      </c>
      <c r="F12" s="96" t="s">
        <v>12</v>
      </c>
      <c r="G12" s="14" t="s">
        <v>120</v>
      </c>
      <c r="H12" s="85">
        <v>963.68</v>
      </c>
      <c r="I12" s="95">
        <v>2.99</v>
      </c>
      <c r="J12" s="95">
        <v>1.89</v>
      </c>
      <c r="K12" s="15">
        <f t="shared" ref="K12" si="1">E12*H12*I12*J12</f>
        <v>2477.8626818399998</v>
      </c>
    </row>
    <row r="13" spans="1:13" s="10" customFormat="1" ht="47.25" hidden="1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6">
        <v>3054.93</v>
      </c>
      <c r="I13" s="48"/>
      <c r="J13" s="48">
        <v>1.67</v>
      </c>
      <c r="K13" s="15">
        <f t="shared" si="0"/>
        <v>0</v>
      </c>
    </row>
    <row r="14" spans="1:13" s="10" customFormat="1" ht="47.25" hidden="1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6">
        <v>1526.73</v>
      </c>
      <c r="I14" s="48"/>
      <c r="J14" s="48">
        <v>1.73</v>
      </c>
      <c r="K14" s="15">
        <f t="shared" si="0"/>
        <v>0</v>
      </c>
    </row>
    <row r="15" spans="1:13" s="10" customFormat="1" ht="47.25" hidden="1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6">
        <v>1262.83</v>
      </c>
      <c r="I15" s="48"/>
      <c r="J15" s="48">
        <v>1.1299999999999999</v>
      </c>
      <c r="K15" s="15">
        <f t="shared" si="0"/>
        <v>0</v>
      </c>
    </row>
    <row r="16" spans="1:13" s="10" customFormat="1" ht="47.25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5">
        <f>0.433+0.97</f>
        <v>1.403</v>
      </c>
      <c r="F16" s="21" t="s">
        <v>12</v>
      </c>
      <c r="G16" s="14" t="s">
        <v>194</v>
      </c>
      <c r="H16" s="85">
        <v>949.02</v>
      </c>
      <c r="I16" s="48">
        <v>1</v>
      </c>
      <c r="J16" s="48">
        <v>1.1299999999999999</v>
      </c>
      <c r="K16" s="15">
        <f t="shared" si="0"/>
        <v>1504.5668177999999</v>
      </c>
    </row>
    <row r="17" spans="1:11" s="10" customFormat="1" ht="47.25" x14ac:dyDescent="0.25">
      <c r="A17" s="47" t="s">
        <v>100</v>
      </c>
      <c r="B17" s="12" t="s">
        <v>193</v>
      </c>
      <c r="C17" s="101">
        <v>1.4</v>
      </c>
      <c r="D17" s="102" t="s">
        <v>191</v>
      </c>
      <c r="E17" s="101">
        <v>0.13600000000000001</v>
      </c>
      <c r="F17" s="102" t="s">
        <v>12</v>
      </c>
      <c r="G17" s="14" t="s">
        <v>454</v>
      </c>
      <c r="H17" s="85">
        <v>949.02</v>
      </c>
      <c r="I17" s="101">
        <v>1.2</v>
      </c>
      <c r="J17" s="101">
        <v>1.1299999999999999</v>
      </c>
      <c r="K17" s="15">
        <f t="shared" ref="K17" si="2">E17*H17*I17*J17</f>
        <v>175.01447231999998</v>
      </c>
    </row>
    <row r="18" spans="1:11" s="10" customFormat="1" ht="47.25" x14ac:dyDescent="0.25">
      <c r="A18" s="47" t="s">
        <v>100</v>
      </c>
      <c r="B18" s="12" t="s">
        <v>193</v>
      </c>
      <c r="C18" s="95">
        <v>0.4</v>
      </c>
      <c r="D18" s="96" t="s">
        <v>191</v>
      </c>
      <c r="E18" s="95">
        <f>0.408+0.719</f>
        <v>1.127</v>
      </c>
      <c r="F18" s="96" t="s">
        <v>12</v>
      </c>
      <c r="G18" s="14" t="s">
        <v>194</v>
      </c>
      <c r="H18" s="85">
        <v>949.02</v>
      </c>
      <c r="I18" s="95">
        <v>1.5</v>
      </c>
      <c r="J18" s="95">
        <v>1.1299999999999999</v>
      </c>
      <c r="K18" s="15">
        <f t="shared" si="0"/>
        <v>1812.8796903</v>
      </c>
    </row>
    <row r="19" spans="1:11" s="10" customFormat="1" ht="47.25" x14ac:dyDescent="0.25">
      <c r="A19" s="47" t="s">
        <v>100</v>
      </c>
      <c r="B19" s="12" t="s">
        <v>193</v>
      </c>
      <c r="C19" s="95">
        <v>0.4</v>
      </c>
      <c r="D19" s="96" t="s">
        <v>191</v>
      </c>
      <c r="E19" s="95">
        <f>0.242+0.152+0.032</f>
        <v>0.42600000000000005</v>
      </c>
      <c r="F19" s="96" t="s">
        <v>12</v>
      </c>
      <c r="G19" s="14" t="s">
        <v>194</v>
      </c>
      <c r="H19" s="85">
        <v>949.02</v>
      </c>
      <c r="I19" s="95">
        <v>2.99</v>
      </c>
      <c r="J19" s="95">
        <v>1.1299999999999999</v>
      </c>
      <c r="K19" s="15">
        <f t="shared" ref="K19" si="3">E19*H19*I19*J19</f>
        <v>1365.9493503240001</v>
      </c>
    </row>
    <row r="20" spans="1:11" s="10" customFormat="1" ht="47.25" hidden="1" x14ac:dyDescent="0.25">
      <c r="A20" s="47" t="s">
        <v>101</v>
      </c>
      <c r="B20" s="12" t="s">
        <v>193</v>
      </c>
      <c r="C20" s="48" t="s">
        <v>75</v>
      </c>
      <c r="D20" s="21" t="s">
        <v>192</v>
      </c>
      <c r="E20" s="97"/>
      <c r="F20" s="21" t="s">
        <v>12</v>
      </c>
      <c r="G20" s="14" t="s">
        <v>194</v>
      </c>
      <c r="H20" s="86">
        <v>1421.78</v>
      </c>
      <c r="I20" s="48"/>
      <c r="J20" s="48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102</v>
      </c>
      <c r="B21" s="12" t="s">
        <v>193</v>
      </c>
      <c r="C21" s="48">
        <v>0.4</v>
      </c>
      <c r="D21" s="21" t="s">
        <v>192</v>
      </c>
      <c r="E21" s="97"/>
      <c r="F21" s="21" t="s">
        <v>12</v>
      </c>
      <c r="G21" s="14" t="s">
        <v>194</v>
      </c>
      <c r="H21" s="86">
        <v>1214.6400000000001</v>
      </c>
      <c r="I21" s="48"/>
      <c r="J21" s="48">
        <v>1.1299999999999999</v>
      </c>
      <c r="K21" s="15">
        <f t="shared" si="0"/>
        <v>0</v>
      </c>
    </row>
    <row r="22" spans="1:11" s="10" customFormat="1" ht="31.5" hidden="1" x14ac:dyDescent="0.25">
      <c r="A22" s="47" t="s">
        <v>103</v>
      </c>
      <c r="B22" s="12" t="s">
        <v>195</v>
      </c>
      <c r="C22" s="48" t="s">
        <v>196</v>
      </c>
      <c r="D22" s="21" t="s">
        <v>197</v>
      </c>
      <c r="E22" s="97"/>
      <c r="F22" s="21" t="s">
        <v>12</v>
      </c>
      <c r="G22" s="14" t="s">
        <v>200</v>
      </c>
      <c r="H22" s="85">
        <v>808.95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hidden="1" x14ac:dyDescent="0.25">
      <c r="A23" s="47" t="s">
        <v>104</v>
      </c>
      <c r="B23" s="12" t="s">
        <v>195</v>
      </c>
      <c r="C23" s="48" t="s">
        <v>196</v>
      </c>
      <c r="D23" s="21" t="s">
        <v>198</v>
      </c>
      <c r="E23" s="97"/>
      <c r="F23" s="21" t="s">
        <v>12</v>
      </c>
      <c r="G23" s="14" t="s">
        <v>200</v>
      </c>
      <c r="H23" s="85">
        <v>964.5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31.5" hidden="1" x14ac:dyDescent="0.25">
      <c r="A24" s="47" t="s">
        <v>231</v>
      </c>
      <c r="B24" s="12" t="s">
        <v>195</v>
      </c>
      <c r="C24" s="48" t="s">
        <v>196</v>
      </c>
      <c r="D24" s="21" t="s">
        <v>199</v>
      </c>
      <c r="E24" s="97"/>
      <c r="F24" s="21" t="s">
        <v>12</v>
      </c>
      <c r="G24" s="14" t="s">
        <v>200</v>
      </c>
      <c r="H24" s="86">
        <v>1109.82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78.75" hidden="1" x14ac:dyDescent="0.25">
      <c r="A25" s="47" t="s">
        <v>232</v>
      </c>
      <c r="B25" s="12" t="s">
        <v>201</v>
      </c>
      <c r="C25" s="48" t="s">
        <v>196</v>
      </c>
      <c r="D25" s="21" t="s">
        <v>202</v>
      </c>
      <c r="E25" s="97"/>
      <c r="F25" s="21" t="s">
        <v>12</v>
      </c>
      <c r="G25" s="14" t="s">
        <v>215</v>
      </c>
      <c r="H25" s="85">
        <v>1487.23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hidden="1" x14ac:dyDescent="0.25">
      <c r="A26" s="47" t="s">
        <v>233</v>
      </c>
      <c r="B26" s="12" t="s">
        <v>201</v>
      </c>
      <c r="C26" s="48" t="s">
        <v>196</v>
      </c>
      <c r="D26" s="21" t="s">
        <v>203</v>
      </c>
      <c r="E26" s="97"/>
      <c r="F26" s="21" t="s">
        <v>12</v>
      </c>
      <c r="G26" s="14" t="s">
        <v>215</v>
      </c>
      <c r="H26" s="86">
        <v>1502.12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hidden="1" x14ac:dyDescent="0.25">
      <c r="A27" s="47" t="s">
        <v>234</v>
      </c>
      <c r="B27" s="12" t="s">
        <v>201</v>
      </c>
      <c r="C27" s="48" t="s">
        <v>196</v>
      </c>
      <c r="D27" s="21" t="s">
        <v>204</v>
      </c>
      <c r="E27" s="97"/>
      <c r="F27" s="21" t="s">
        <v>12</v>
      </c>
      <c r="G27" s="14" t="s">
        <v>215</v>
      </c>
      <c r="H27" s="86">
        <v>1529.52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hidden="1" x14ac:dyDescent="0.25">
      <c r="A28" s="47" t="s">
        <v>235</v>
      </c>
      <c r="B28" s="12" t="s">
        <v>201</v>
      </c>
      <c r="C28" s="48" t="s">
        <v>196</v>
      </c>
      <c r="D28" s="21" t="s">
        <v>205</v>
      </c>
      <c r="E28" s="97"/>
      <c r="F28" s="21" t="s">
        <v>12</v>
      </c>
      <c r="G28" s="14" t="s">
        <v>215</v>
      </c>
      <c r="H28" s="86">
        <v>1562.5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hidden="1" x14ac:dyDescent="0.25">
      <c r="A29" s="47" t="s">
        <v>236</v>
      </c>
      <c r="B29" s="12" t="s">
        <v>201</v>
      </c>
      <c r="C29" s="48" t="s">
        <v>196</v>
      </c>
      <c r="D29" s="21" t="s">
        <v>206</v>
      </c>
      <c r="E29" s="97"/>
      <c r="F29" s="21" t="s">
        <v>12</v>
      </c>
      <c r="G29" s="14" t="s">
        <v>215</v>
      </c>
      <c r="H29" s="86">
        <v>1599.54</v>
      </c>
      <c r="I29" s="48">
        <v>1</v>
      </c>
      <c r="J29" s="48">
        <v>1.1100000000000001</v>
      </c>
      <c r="K29" s="15">
        <f t="shared" si="0"/>
        <v>0</v>
      </c>
    </row>
    <row r="30" spans="1:11" s="10" customFormat="1" ht="78.75" x14ac:dyDescent="0.25">
      <c r="A30" s="47" t="s">
        <v>237</v>
      </c>
      <c r="B30" s="12" t="s">
        <v>201</v>
      </c>
      <c r="C30" s="48" t="s">
        <v>196</v>
      </c>
      <c r="D30" s="21" t="s">
        <v>207</v>
      </c>
      <c r="E30" s="99">
        <f>0.242+0.281</f>
        <v>0.52300000000000002</v>
      </c>
      <c r="F30" s="21" t="s">
        <v>12</v>
      </c>
      <c r="G30" s="14" t="s">
        <v>215</v>
      </c>
      <c r="H30" s="85">
        <v>405.81</v>
      </c>
      <c r="I30" s="48">
        <v>1</v>
      </c>
      <c r="J30" s="48">
        <v>1.1100000000000001</v>
      </c>
      <c r="K30" s="15">
        <f t="shared" si="0"/>
        <v>235.58487930000001</v>
      </c>
    </row>
    <row r="31" spans="1:11" s="10" customFormat="1" ht="78.75" x14ac:dyDescent="0.25">
      <c r="A31" s="47" t="s">
        <v>238</v>
      </c>
      <c r="B31" s="12" t="s">
        <v>201</v>
      </c>
      <c r="C31" s="48" t="s">
        <v>196</v>
      </c>
      <c r="D31" s="21" t="s">
        <v>208</v>
      </c>
      <c r="E31" s="98">
        <f>0.894+0.199</f>
        <v>1.093</v>
      </c>
      <c r="F31" s="21" t="s">
        <v>12</v>
      </c>
      <c r="G31" s="14" t="s">
        <v>215</v>
      </c>
      <c r="H31" s="85">
        <v>465.01</v>
      </c>
      <c r="I31" s="48">
        <v>1</v>
      </c>
      <c r="J31" s="48">
        <v>1.1100000000000001</v>
      </c>
      <c r="K31" s="15">
        <f t="shared" si="0"/>
        <v>564.16408230000002</v>
      </c>
    </row>
    <row r="32" spans="1:11" s="10" customFormat="1" ht="78.75" x14ac:dyDescent="0.25">
      <c r="A32" s="47" t="s">
        <v>239</v>
      </c>
      <c r="B32" s="12" t="s">
        <v>201</v>
      </c>
      <c r="C32" s="48" t="s">
        <v>196</v>
      </c>
      <c r="D32" s="21" t="s">
        <v>209</v>
      </c>
      <c r="E32" s="98">
        <v>0.158</v>
      </c>
      <c r="F32" s="21" t="s">
        <v>12</v>
      </c>
      <c r="G32" s="14" t="s">
        <v>215</v>
      </c>
      <c r="H32" s="85">
        <v>514.91</v>
      </c>
      <c r="I32" s="48">
        <v>1</v>
      </c>
      <c r="J32" s="48">
        <v>1.1100000000000001</v>
      </c>
      <c r="K32" s="15">
        <f t="shared" si="0"/>
        <v>90.304915800000003</v>
      </c>
    </row>
    <row r="33" spans="1:11" s="10" customFormat="1" ht="78.75" hidden="1" x14ac:dyDescent="0.25">
      <c r="A33" s="47" t="s">
        <v>240</v>
      </c>
      <c r="B33" s="12" t="s">
        <v>201</v>
      </c>
      <c r="C33" s="48" t="s">
        <v>196</v>
      </c>
      <c r="D33" s="21" t="s">
        <v>210</v>
      </c>
      <c r="E33" s="98"/>
      <c r="F33" s="21" t="s">
        <v>12</v>
      </c>
      <c r="G33" s="14" t="s">
        <v>215</v>
      </c>
      <c r="H33" s="85">
        <v>525.24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x14ac:dyDescent="0.25">
      <c r="A34" s="47" t="s">
        <v>241</v>
      </c>
      <c r="B34" s="12" t="s">
        <v>201</v>
      </c>
      <c r="C34" s="48" t="s">
        <v>196</v>
      </c>
      <c r="D34" s="21" t="s">
        <v>211</v>
      </c>
      <c r="E34" s="98">
        <f>0.067+0.365</f>
        <v>0.432</v>
      </c>
      <c r="F34" s="21" t="s">
        <v>12</v>
      </c>
      <c r="G34" s="14" t="s">
        <v>215</v>
      </c>
      <c r="H34" s="85">
        <v>570.95000000000005</v>
      </c>
      <c r="I34" s="48">
        <v>1</v>
      </c>
      <c r="J34" s="48">
        <v>1.1100000000000001</v>
      </c>
      <c r="K34" s="15">
        <f t="shared" si="0"/>
        <v>273.78194400000007</v>
      </c>
    </row>
    <row r="35" spans="1:11" s="10" customFormat="1" ht="78.75" hidden="1" x14ac:dyDescent="0.25">
      <c r="A35" s="47" t="s">
        <v>242</v>
      </c>
      <c r="B35" s="12" t="s">
        <v>201</v>
      </c>
      <c r="C35" s="48" t="s">
        <v>196</v>
      </c>
      <c r="D35" s="21" t="s">
        <v>212</v>
      </c>
      <c r="E35" s="97"/>
      <c r="F35" s="21" t="s">
        <v>12</v>
      </c>
      <c r="G35" s="14" t="s">
        <v>215</v>
      </c>
      <c r="H35" s="85">
        <v>647.77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x14ac:dyDescent="0.25">
      <c r="A36" s="47" t="s">
        <v>243</v>
      </c>
      <c r="B36" s="12" t="s">
        <v>201</v>
      </c>
      <c r="C36" s="48" t="s">
        <v>196</v>
      </c>
      <c r="D36" s="21" t="s">
        <v>213</v>
      </c>
      <c r="E36" s="101">
        <v>1.069</v>
      </c>
      <c r="F36" s="21" t="s">
        <v>12</v>
      </c>
      <c r="G36" s="14" t="s">
        <v>215</v>
      </c>
      <c r="H36" s="85">
        <v>790.09</v>
      </c>
      <c r="I36" s="48">
        <v>1</v>
      </c>
      <c r="J36" s="48">
        <v>1.1100000000000001</v>
      </c>
      <c r="K36" s="15">
        <f t="shared" si="0"/>
        <v>937.51289310000016</v>
      </c>
    </row>
    <row r="37" spans="1:11" s="10" customFormat="1" ht="78.75" hidden="1" x14ac:dyDescent="0.25">
      <c r="A37" s="47" t="s">
        <v>244</v>
      </c>
      <c r="B37" s="12" t="s">
        <v>201</v>
      </c>
      <c r="C37" s="48" t="s">
        <v>196</v>
      </c>
      <c r="D37" s="21" t="s">
        <v>214</v>
      </c>
      <c r="E37" s="97"/>
      <c r="F37" s="21" t="s">
        <v>12</v>
      </c>
      <c r="G37" s="14" t="s">
        <v>215</v>
      </c>
      <c r="H37" s="85">
        <v>873.11</v>
      </c>
      <c r="I37" s="48">
        <v>1</v>
      </c>
      <c r="J37" s="48">
        <v>1.1100000000000001</v>
      </c>
      <c r="K37" s="15">
        <f t="shared" si="0"/>
        <v>0</v>
      </c>
    </row>
    <row r="38" spans="1:11" s="16" customFormat="1" ht="30" customHeight="1" x14ac:dyDescent="0.25">
      <c r="A38" s="42" t="s">
        <v>167</v>
      </c>
      <c r="B38" s="13" t="s">
        <v>4</v>
      </c>
      <c r="C38" s="48" t="s">
        <v>52</v>
      </c>
      <c r="D38" s="48" t="s">
        <v>52</v>
      </c>
      <c r="E38" s="95" t="s">
        <v>52</v>
      </c>
      <c r="F38" s="48" t="s">
        <v>52</v>
      </c>
      <c r="G38" s="48" t="s">
        <v>52</v>
      </c>
      <c r="H38" s="85" t="s">
        <v>52</v>
      </c>
      <c r="I38" s="48" t="s">
        <v>447</v>
      </c>
      <c r="J38" s="48" t="s">
        <v>52</v>
      </c>
      <c r="K38" s="48" t="s">
        <v>52</v>
      </c>
    </row>
    <row r="39" spans="1:11" s="16" customFormat="1" ht="30" customHeight="1" x14ac:dyDescent="0.25">
      <c r="A39" s="42" t="s">
        <v>41</v>
      </c>
      <c r="B39" s="12" t="s">
        <v>35</v>
      </c>
      <c r="C39" s="47" t="s">
        <v>152</v>
      </c>
      <c r="D39" s="48" t="s">
        <v>217</v>
      </c>
      <c r="E39" s="95">
        <f>14+18</f>
        <v>32</v>
      </c>
      <c r="F39" s="48" t="s">
        <v>10</v>
      </c>
      <c r="G39" s="14" t="s">
        <v>50</v>
      </c>
      <c r="H39" s="87">
        <v>234.03</v>
      </c>
      <c r="I39" s="3">
        <v>0.35</v>
      </c>
      <c r="J39" s="3">
        <v>1</v>
      </c>
      <c r="K39" s="15">
        <f t="shared" si="0"/>
        <v>2621.136</v>
      </c>
    </row>
    <row r="40" spans="1:11" s="16" customFormat="1" ht="30" hidden="1" customHeight="1" x14ac:dyDescent="0.25">
      <c r="A40" s="42" t="s">
        <v>42</v>
      </c>
      <c r="B40" s="12" t="s">
        <v>36</v>
      </c>
      <c r="C40" s="47" t="s">
        <v>216</v>
      </c>
      <c r="D40" s="48" t="s">
        <v>218</v>
      </c>
      <c r="E40" s="95"/>
      <c r="F40" s="48" t="s">
        <v>10</v>
      </c>
      <c r="G40" s="14" t="s">
        <v>50</v>
      </c>
      <c r="H40" s="87">
        <v>795.69</v>
      </c>
      <c r="I40" s="3">
        <v>1</v>
      </c>
      <c r="J40" s="3">
        <v>1</v>
      </c>
      <c r="K40" s="15">
        <f t="shared" si="0"/>
        <v>0</v>
      </c>
    </row>
    <row r="41" spans="1:11" s="16" customFormat="1" ht="30" hidden="1" customHeight="1" x14ac:dyDescent="0.25">
      <c r="A41" s="42" t="s">
        <v>168</v>
      </c>
      <c r="B41" s="12" t="s">
        <v>36</v>
      </c>
      <c r="C41" s="47" t="s">
        <v>216</v>
      </c>
      <c r="D41" s="48" t="s">
        <v>219</v>
      </c>
      <c r="E41" s="95"/>
      <c r="F41" s="48" t="s">
        <v>10</v>
      </c>
      <c r="G41" s="14" t="s">
        <v>50</v>
      </c>
      <c r="H41" s="87">
        <v>795.69</v>
      </c>
      <c r="I41" s="3">
        <v>1</v>
      </c>
      <c r="J41" s="3">
        <v>1</v>
      </c>
      <c r="K41" s="15">
        <f t="shared" si="0"/>
        <v>0</v>
      </c>
    </row>
    <row r="42" spans="1:11" s="16" customFormat="1" ht="30" hidden="1" customHeight="1" x14ac:dyDescent="0.25">
      <c r="A42" s="42" t="s">
        <v>169</v>
      </c>
      <c r="B42" s="12" t="s">
        <v>36</v>
      </c>
      <c r="C42" s="47" t="s">
        <v>216</v>
      </c>
      <c r="D42" s="48" t="s">
        <v>220</v>
      </c>
      <c r="E42" s="95"/>
      <c r="F42" s="48" t="s">
        <v>10</v>
      </c>
      <c r="G42" s="14" t="s">
        <v>50</v>
      </c>
      <c r="H42" s="88">
        <v>3289.12</v>
      </c>
      <c r="I42" s="3">
        <v>1</v>
      </c>
      <c r="J42" s="3">
        <v>1</v>
      </c>
      <c r="K42" s="15">
        <f t="shared" si="0"/>
        <v>0</v>
      </c>
    </row>
    <row r="43" spans="1:11" s="10" customFormat="1" ht="72.75" customHeight="1" x14ac:dyDescent="0.25">
      <c r="A43" s="47" t="s">
        <v>118</v>
      </c>
      <c r="B43" s="12" t="s">
        <v>221</v>
      </c>
      <c r="C43" s="48" t="s">
        <v>52</v>
      </c>
      <c r="D43" s="48" t="s">
        <v>52</v>
      </c>
      <c r="E43" s="95" t="s">
        <v>52</v>
      </c>
      <c r="F43" s="48" t="s">
        <v>52</v>
      </c>
      <c r="G43" s="48" t="s">
        <v>52</v>
      </c>
      <c r="H43" s="85" t="s">
        <v>52</v>
      </c>
      <c r="I43" s="48" t="s">
        <v>417</v>
      </c>
      <c r="J43" s="48" t="s">
        <v>52</v>
      </c>
      <c r="K43" s="48" t="s">
        <v>52</v>
      </c>
    </row>
    <row r="44" spans="1:11" s="10" customFormat="1" ht="47.25" hidden="1" x14ac:dyDescent="0.25">
      <c r="A44" s="47" t="s">
        <v>43</v>
      </c>
      <c r="B44" s="12" t="s">
        <v>193</v>
      </c>
      <c r="C44" s="48" t="s">
        <v>75</v>
      </c>
      <c r="D44" s="21" t="s">
        <v>191</v>
      </c>
      <c r="E44" s="95"/>
      <c r="F44" s="21" t="s">
        <v>12</v>
      </c>
      <c r="G44" s="14" t="s">
        <v>194</v>
      </c>
      <c r="H44" s="85">
        <v>1262.83</v>
      </c>
      <c r="I44" s="48"/>
      <c r="J44" s="48">
        <v>1.1299999999999999</v>
      </c>
      <c r="K44" s="15">
        <f t="shared" si="0"/>
        <v>0</v>
      </c>
    </row>
    <row r="45" spans="1:11" s="10" customFormat="1" ht="47.25" hidden="1" x14ac:dyDescent="0.25">
      <c r="A45" s="47" t="s">
        <v>44</v>
      </c>
      <c r="B45" s="12" t="s">
        <v>193</v>
      </c>
      <c r="C45" s="48">
        <v>0.4</v>
      </c>
      <c r="D45" s="21" t="s">
        <v>191</v>
      </c>
      <c r="E45" s="95"/>
      <c r="F45" s="21" t="s">
        <v>12</v>
      </c>
      <c r="G45" s="14" t="s">
        <v>194</v>
      </c>
      <c r="H45" s="85">
        <v>949.02</v>
      </c>
      <c r="I45" s="48"/>
      <c r="J45" s="48">
        <v>1.1299999999999999</v>
      </c>
      <c r="K45" s="15">
        <f t="shared" si="0"/>
        <v>0</v>
      </c>
    </row>
    <row r="46" spans="1:11" s="10" customFormat="1" ht="47.25" hidden="1" x14ac:dyDescent="0.25">
      <c r="A46" s="47" t="s">
        <v>245</v>
      </c>
      <c r="B46" s="12" t="s">
        <v>193</v>
      </c>
      <c r="C46" s="48" t="s">
        <v>75</v>
      </c>
      <c r="D46" s="21" t="s">
        <v>192</v>
      </c>
      <c r="E46" s="95"/>
      <c r="F46" s="21" t="s">
        <v>12</v>
      </c>
      <c r="G46" s="14" t="s">
        <v>194</v>
      </c>
      <c r="H46" s="85">
        <v>1421.78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246</v>
      </c>
      <c r="B47" s="12" t="s">
        <v>193</v>
      </c>
      <c r="C47" s="48">
        <v>0.4</v>
      </c>
      <c r="D47" s="21" t="s">
        <v>192</v>
      </c>
      <c r="E47" s="95"/>
      <c r="F47" s="21" t="s">
        <v>12</v>
      </c>
      <c r="G47" s="14" t="s">
        <v>194</v>
      </c>
      <c r="H47" s="85">
        <v>1214.6400000000001</v>
      </c>
      <c r="I47" s="48"/>
      <c r="J47" s="48">
        <v>1.1299999999999999</v>
      </c>
      <c r="K47" s="15">
        <f t="shared" si="0"/>
        <v>0</v>
      </c>
    </row>
    <row r="48" spans="1:11" s="10" customFormat="1" ht="31.5" hidden="1" x14ac:dyDescent="0.25">
      <c r="A48" s="47" t="s">
        <v>247</v>
      </c>
      <c r="B48" s="12" t="s">
        <v>195</v>
      </c>
      <c r="C48" s="48" t="s">
        <v>196</v>
      </c>
      <c r="D48" s="21" t="s">
        <v>197</v>
      </c>
      <c r="E48" s="95"/>
      <c r="F48" s="21" t="s">
        <v>12</v>
      </c>
      <c r="G48" s="14" t="s">
        <v>200</v>
      </c>
      <c r="H48" s="85">
        <v>808.95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hidden="1" x14ac:dyDescent="0.25">
      <c r="A49" s="47" t="s">
        <v>248</v>
      </c>
      <c r="B49" s="12" t="s">
        <v>195</v>
      </c>
      <c r="C49" s="48" t="s">
        <v>196</v>
      </c>
      <c r="D49" s="21" t="s">
        <v>198</v>
      </c>
      <c r="E49" s="95"/>
      <c r="F49" s="21" t="s">
        <v>12</v>
      </c>
      <c r="G49" s="14" t="s">
        <v>200</v>
      </c>
      <c r="H49" s="85">
        <v>964.5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31.5" hidden="1" x14ac:dyDescent="0.25">
      <c r="A50" s="47" t="s">
        <v>249</v>
      </c>
      <c r="B50" s="12" t="s">
        <v>195</v>
      </c>
      <c r="C50" s="48" t="s">
        <v>196</v>
      </c>
      <c r="D50" s="21" t="s">
        <v>199</v>
      </c>
      <c r="E50" s="95"/>
      <c r="F50" s="21" t="s">
        <v>12</v>
      </c>
      <c r="G50" s="14" t="s">
        <v>200</v>
      </c>
      <c r="H50" s="85">
        <v>1109.82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78.75" hidden="1" x14ac:dyDescent="0.25">
      <c r="A51" s="47" t="s">
        <v>250</v>
      </c>
      <c r="B51" s="12" t="s">
        <v>201</v>
      </c>
      <c r="C51" s="48" t="s">
        <v>196</v>
      </c>
      <c r="D51" s="21" t="s">
        <v>202</v>
      </c>
      <c r="E51" s="95"/>
      <c r="F51" s="21" t="s">
        <v>12</v>
      </c>
      <c r="G51" s="14" t="s">
        <v>215</v>
      </c>
      <c r="H51" s="85">
        <v>1487.23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hidden="1" x14ac:dyDescent="0.25">
      <c r="A52" s="47" t="s">
        <v>251</v>
      </c>
      <c r="B52" s="12" t="s">
        <v>201</v>
      </c>
      <c r="C52" s="48" t="s">
        <v>196</v>
      </c>
      <c r="D52" s="21" t="s">
        <v>203</v>
      </c>
      <c r="E52" s="95"/>
      <c r="F52" s="21" t="s">
        <v>12</v>
      </c>
      <c r="G52" s="14" t="s">
        <v>215</v>
      </c>
      <c r="H52" s="85">
        <v>1502.12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hidden="1" x14ac:dyDescent="0.25">
      <c r="A53" s="47" t="s">
        <v>252</v>
      </c>
      <c r="B53" s="12" t="s">
        <v>201</v>
      </c>
      <c r="C53" s="48" t="s">
        <v>196</v>
      </c>
      <c r="D53" s="21" t="s">
        <v>204</v>
      </c>
      <c r="E53" s="95"/>
      <c r="F53" s="21" t="s">
        <v>12</v>
      </c>
      <c r="G53" s="14" t="s">
        <v>215</v>
      </c>
      <c r="H53" s="85">
        <v>1529.52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253</v>
      </c>
      <c r="B54" s="12" t="s">
        <v>201</v>
      </c>
      <c r="C54" s="48" t="s">
        <v>196</v>
      </c>
      <c r="D54" s="21" t="s">
        <v>205</v>
      </c>
      <c r="E54" s="95"/>
      <c r="F54" s="21" t="s">
        <v>12</v>
      </c>
      <c r="G54" s="14" t="s">
        <v>215</v>
      </c>
      <c r="H54" s="85">
        <v>1562.5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254</v>
      </c>
      <c r="B55" s="12" t="s">
        <v>201</v>
      </c>
      <c r="C55" s="48" t="s">
        <v>196</v>
      </c>
      <c r="D55" s="21" t="s">
        <v>206</v>
      </c>
      <c r="E55" s="95"/>
      <c r="F55" s="21" t="s">
        <v>12</v>
      </c>
      <c r="G55" s="14" t="s">
        <v>215</v>
      </c>
      <c r="H55" s="85">
        <v>1599.54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255</v>
      </c>
      <c r="B56" s="12" t="s">
        <v>201</v>
      </c>
      <c r="C56" s="48" t="s">
        <v>196</v>
      </c>
      <c r="D56" s="21" t="s">
        <v>207</v>
      </c>
      <c r="E56" s="95"/>
      <c r="F56" s="21" t="s">
        <v>12</v>
      </c>
      <c r="G56" s="14" t="s">
        <v>215</v>
      </c>
      <c r="H56" s="85">
        <v>405.81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256</v>
      </c>
      <c r="B57" s="12" t="s">
        <v>201</v>
      </c>
      <c r="C57" s="48" t="s">
        <v>196</v>
      </c>
      <c r="D57" s="21" t="s">
        <v>208</v>
      </c>
      <c r="E57" s="95"/>
      <c r="F57" s="21" t="s">
        <v>12</v>
      </c>
      <c r="G57" s="14" t="s">
        <v>215</v>
      </c>
      <c r="H57" s="85">
        <v>465.01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257</v>
      </c>
      <c r="B58" s="12" t="s">
        <v>201</v>
      </c>
      <c r="C58" s="48" t="s">
        <v>196</v>
      </c>
      <c r="D58" s="21" t="s">
        <v>209</v>
      </c>
      <c r="E58" s="95"/>
      <c r="F58" s="21" t="s">
        <v>12</v>
      </c>
      <c r="G58" s="14" t="s">
        <v>215</v>
      </c>
      <c r="H58" s="85">
        <v>514.91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258</v>
      </c>
      <c r="B59" s="12" t="s">
        <v>201</v>
      </c>
      <c r="C59" s="48" t="s">
        <v>196</v>
      </c>
      <c r="D59" s="21" t="s">
        <v>210</v>
      </c>
      <c r="E59" s="95"/>
      <c r="F59" s="21" t="s">
        <v>12</v>
      </c>
      <c r="G59" s="14" t="s">
        <v>215</v>
      </c>
      <c r="H59" s="85">
        <v>525.24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259</v>
      </c>
      <c r="B60" s="12" t="s">
        <v>201</v>
      </c>
      <c r="C60" s="48" t="s">
        <v>196</v>
      </c>
      <c r="D60" s="21" t="s">
        <v>211</v>
      </c>
      <c r="E60" s="95"/>
      <c r="F60" s="21" t="s">
        <v>12</v>
      </c>
      <c r="G60" s="14" t="s">
        <v>215</v>
      </c>
      <c r="H60" s="85">
        <v>570.95000000000005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260</v>
      </c>
      <c r="B61" s="12" t="s">
        <v>201</v>
      </c>
      <c r="C61" s="48" t="s">
        <v>196</v>
      </c>
      <c r="D61" s="21" t="s">
        <v>212</v>
      </c>
      <c r="E61" s="95"/>
      <c r="F61" s="21" t="s">
        <v>12</v>
      </c>
      <c r="G61" s="14" t="s">
        <v>215</v>
      </c>
      <c r="H61" s="85">
        <v>647.77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261</v>
      </c>
      <c r="B62" s="12" t="s">
        <v>201</v>
      </c>
      <c r="C62" s="48" t="s">
        <v>196</v>
      </c>
      <c r="D62" s="21" t="s">
        <v>213</v>
      </c>
      <c r="E62" s="95"/>
      <c r="F62" s="21" t="s">
        <v>12</v>
      </c>
      <c r="G62" s="14" t="s">
        <v>215</v>
      </c>
      <c r="H62" s="85">
        <v>790.09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262</v>
      </c>
      <c r="B63" s="12" t="s">
        <v>201</v>
      </c>
      <c r="C63" s="48" t="s">
        <v>196</v>
      </c>
      <c r="D63" s="21" t="s">
        <v>214</v>
      </c>
      <c r="E63" s="95"/>
      <c r="F63" s="21" t="s">
        <v>12</v>
      </c>
      <c r="G63" s="14" t="s">
        <v>215</v>
      </c>
      <c r="H63" s="85">
        <v>873.11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hidden="1" x14ac:dyDescent="0.25">
      <c r="A64" s="47" t="s">
        <v>263</v>
      </c>
      <c r="B64" s="12" t="s">
        <v>222</v>
      </c>
      <c r="C64" s="48" t="s">
        <v>196</v>
      </c>
      <c r="D64" s="21" t="s">
        <v>223</v>
      </c>
      <c r="E64" s="95"/>
      <c r="F64" s="21" t="s">
        <v>10</v>
      </c>
      <c r="G64" s="14" t="s">
        <v>418</v>
      </c>
      <c r="H64" s="85">
        <v>4.95</v>
      </c>
      <c r="I64" s="48">
        <v>1</v>
      </c>
      <c r="J64" s="48">
        <v>1.1100000000000001</v>
      </c>
      <c r="K64" s="15">
        <f t="shared" si="0"/>
        <v>0</v>
      </c>
    </row>
    <row r="65" spans="1:11" s="10" customFormat="1" ht="47.25" hidden="1" x14ac:dyDescent="0.25">
      <c r="A65" s="47" t="s">
        <v>264</v>
      </c>
      <c r="B65" s="12" t="s">
        <v>222</v>
      </c>
      <c r="C65" s="48">
        <v>0.4</v>
      </c>
      <c r="D65" s="21" t="s">
        <v>224</v>
      </c>
      <c r="E65" s="95"/>
      <c r="F65" s="21" t="s">
        <v>226</v>
      </c>
      <c r="G65" s="14" t="s">
        <v>418</v>
      </c>
      <c r="H65" s="85">
        <v>5.72</v>
      </c>
      <c r="I65" s="48">
        <v>1</v>
      </c>
      <c r="J65" s="48">
        <v>1.1100000000000001</v>
      </c>
      <c r="K65" s="15">
        <f t="shared" si="0"/>
        <v>0</v>
      </c>
    </row>
    <row r="66" spans="1:11" s="10" customFormat="1" ht="47.25" hidden="1" x14ac:dyDescent="0.25">
      <c r="A66" s="47" t="s">
        <v>265</v>
      </c>
      <c r="B66" s="12" t="s">
        <v>222</v>
      </c>
      <c r="C66" s="48" t="s">
        <v>75</v>
      </c>
      <c r="D66" s="21" t="s">
        <v>225</v>
      </c>
      <c r="E66" s="95"/>
      <c r="F66" s="21" t="s">
        <v>226</v>
      </c>
      <c r="G66" s="14" t="s">
        <v>418</v>
      </c>
      <c r="H66" s="85">
        <v>12.24</v>
      </c>
      <c r="I66" s="48">
        <v>1</v>
      </c>
      <c r="J66" s="48">
        <v>1.1100000000000001</v>
      </c>
      <c r="K66" s="15">
        <f t="shared" si="0"/>
        <v>0</v>
      </c>
    </row>
    <row r="67" spans="1:11" s="16" customFormat="1" ht="30" customHeight="1" x14ac:dyDescent="0.25">
      <c r="A67" s="42" t="s">
        <v>72</v>
      </c>
      <c r="B67" s="13" t="s">
        <v>4</v>
      </c>
      <c r="C67" s="48" t="s">
        <v>52</v>
      </c>
      <c r="D67" s="48" t="s">
        <v>52</v>
      </c>
      <c r="E67" s="95" t="s">
        <v>52</v>
      </c>
      <c r="F67" s="48" t="s">
        <v>52</v>
      </c>
      <c r="G67" s="48" t="s">
        <v>52</v>
      </c>
      <c r="H67" s="85" t="s">
        <v>52</v>
      </c>
      <c r="I67" s="48" t="s">
        <v>52</v>
      </c>
      <c r="J67" s="48" t="s">
        <v>52</v>
      </c>
      <c r="K67" s="48" t="s">
        <v>52</v>
      </c>
    </row>
    <row r="68" spans="1:11" s="16" customFormat="1" ht="30" hidden="1" customHeight="1" x14ac:dyDescent="0.25">
      <c r="A68" s="42" t="s">
        <v>51</v>
      </c>
      <c r="B68" s="12" t="s">
        <v>227</v>
      </c>
      <c r="C68" s="47" t="s">
        <v>52</v>
      </c>
      <c r="D68" s="48" t="s">
        <v>180</v>
      </c>
      <c r="E68" s="98"/>
      <c r="F68" s="48" t="s">
        <v>182</v>
      </c>
      <c r="G68" s="14" t="s">
        <v>179</v>
      </c>
      <c r="H68" s="87">
        <v>4.26</v>
      </c>
      <c r="I68" s="3">
        <v>1</v>
      </c>
      <c r="J68" s="3">
        <v>1</v>
      </c>
      <c r="K68" s="15">
        <f t="shared" si="0"/>
        <v>0</v>
      </c>
    </row>
    <row r="69" spans="1:11" s="16" customFormat="1" ht="30" hidden="1" customHeight="1" x14ac:dyDescent="0.25">
      <c r="A69" s="42" t="s">
        <v>183</v>
      </c>
      <c r="B69" s="12" t="s">
        <v>227</v>
      </c>
      <c r="C69" s="47" t="s">
        <v>52</v>
      </c>
      <c r="D69" s="48" t="s">
        <v>181</v>
      </c>
      <c r="E69" s="98"/>
      <c r="F69" s="48" t="s">
        <v>182</v>
      </c>
      <c r="G69" s="14" t="s">
        <v>179</v>
      </c>
      <c r="H69" s="87">
        <v>7.09</v>
      </c>
      <c r="I69" s="3">
        <v>1</v>
      </c>
      <c r="J69" s="3">
        <v>1</v>
      </c>
      <c r="K69" s="15">
        <f t="shared" si="0"/>
        <v>0</v>
      </c>
    </row>
    <row r="70" spans="1:11" s="16" customFormat="1" ht="30" hidden="1" customHeight="1" x14ac:dyDescent="0.25">
      <c r="A70" s="42" t="s">
        <v>266</v>
      </c>
      <c r="B70" s="12" t="s">
        <v>227</v>
      </c>
      <c r="C70" s="47" t="s">
        <v>52</v>
      </c>
      <c r="D70" s="48" t="s">
        <v>360</v>
      </c>
      <c r="E70" s="98"/>
      <c r="F70" s="48" t="s">
        <v>182</v>
      </c>
      <c r="G70" s="14" t="s">
        <v>179</v>
      </c>
      <c r="H70" s="87">
        <v>14.18</v>
      </c>
      <c r="I70" s="3">
        <v>1</v>
      </c>
      <c r="J70" s="3">
        <v>1</v>
      </c>
      <c r="K70" s="15">
        <f t="shared" si="0"/>
        <v>0</v>
      </c>
    </row>
    <row r="71" spans="1:11" s="16" customFormat="1" ht="30" hidden="1" customHeight="1" x14ac:dyDescent="0.25">
      <c r="A71" s="42" t="s">
        <v>267</v>
      </c>
      <c r="B71" s="12" t="s">
        <v>227</v>
      </c>
      <c r="C71" s="47" t="s">
        <v>52</v>
      </c>
      <c r="D71" s="48" t="s">
        <v>361</v>
      </c>
      <c r="E71" s="98"/>
      <c r="F71" s="48" t="s">
        <v>182</v>
      </c>
      <c r="G71" s="14" t="s">
        <v>179</v>
      </c>
      <c r="H71" s="87">
        <v>56.73</v>
      </c>
      <c r="I71" s="3">
        <v>1</v>
      </c>
      <c r="J71" s="3">
        <v>1</v>
      </c>
      <c r="K71" s="15">
        <f t="shared" si="0"/>
        <v>0</v>
      </c>
    </row>
    <row r="72" spans="1:11" s="10" customFormat="1" ht="31.5" hidden="1" x14ac:dyDescent="0.25">
      <c r="A72" s="47" t="s">
        <v>268</v>
      </c>
      <c r="B72" s="12" t="s">
        <v>227</v>
      </c>
      <c r="C72" s="48" t="s">
        <v>52</v>
      </c>
      <c r="D72" s="21" t="s">
        <v>362</v>
      </c>
      <c r="E72" s="98"/>
      <c r="F72" s="21" t="s">
        <v>182</v>
      </c>
      <c r="G72" s="14" t="s">
        <v>179</v>
      </c>
      <c r="H72" s="85">
        <v>99.28</v>
      </c>
      <c r="I72" s="48">
        <v>1</v>
      </c>
      <c r="J72" s="48">
        <v>1</v>
      </c>
      <c r="K72" s="15">
        <f t="shared" si="0"/>
        <v>0</v>
      </c>
    </row>
    <row r="73" spans="1:11" s="10" customFormat="1" ht="31.5" hidden="1" x14ac:dyDescent="0.25">
      <c r="A73" s="47" t="s">
        <v>269</v>
      </c>
      <c r="B73" s="12" t="s">
        <v>227</v>
      </c>
      <c r="C73" s="48" t="s">
        <v>52</v>
      </c>
      <c r="D73" s="21" t="s">
        <v>363</v>
      </c>
      <c r="E73" s="98"/>
      <c r="F73" s="21" t="s">
        <v>182</v>
      </c>
      <c r="G73" s="14" t="s">
        <v>179</v>
      </c>
      <c r="H73" s="85">
        <v>425.5</v>
      </c>
      <c r="I73" s="48">
        <v>1</v>
      </c>
      <c r="J73" s="48">
        <v>1</v>
      </c>
      <c r="K73" s="15">
        <f t="shared" si="0"/>
        <v>0</v>
      </c>
    </row>
    <row r="74" spans="1:11" s="10" customFormat="1" ht="31.5" hidden="1" x14ac:dyDescent="0.25">
      <c r="A74" s="47" t="s">
        <v>97</v>
      </c>
      <c r="B74" s="12" t="s">
        <v>227</v>
      </c>
      <c r="C74" s="48" t="s">
        <v>52</v>
      </c>
      <c r="D74" s="21" t="s">
        <v>419</v>
      </c>
      <c r="E74" s="98"/>
      <c r="F74" s="21" t="s">
        <v>182</v>
      </c>
      <c r="G74" s="14" t="s">
        <v>179</v>
      </c>
      <c r="H74" s="85">
        <v>709.17</v>
      </c>
      <c r="I74" s="48">
        <v>1</v>
      </c>
      <c r="J74" s="48">
        <v>1</v>
      </c>
      <c r="K74" s="15">
        <f t="shared" si="0"/>
        <v>0</v>
      </c>
    </row>
    <row r="75" spans="1:11" s="10" customFormat="1" x14ac:dyDescent="0.25">
      <c r="A75" s="47" t="s">
        <v>73</v>
      </c>
      <c r="B75" s="13" t="s">
        <v>13</v>
      </c>
      <c r="C75" s="48" t="s">
        <v>52</v>
      </c>
      <c r="D75" s="48" t="s">
        <v>52</v>
      </c>
      <c r="E75" s="95" t="s">
        <v>52</v>
      </c>
      <c r="F75" s="48" t="s">
        <v>52</v>
      </c>
      <c r="G75" s="48" t="s">
        <v>52</v>
      </c>
      <c r="H75" s="85" t="s">
        <v>52</v>
      </c>
      <c r="I75" s="48" t="s">
        <v>52</v>
      </c>
      <c r="J75" s="48" t="s">
        <v>52</v>
      </c>
      <c r="K75" s="48" t="s">
        <v>52</v>
      </c>
    </row>
    <row r="76" spans="1:11" s="10" customFormat="1" hidden="1" x14ac:dyDescent="0.25">
      <c r="A76" s="47" t="s">
        <v>45</v>
      </c>
      <c r="B76" s="13" t="s">
        <v>13</v>
      </c>
      <c r="C76" s="48">
        <v>0.4</v>
      </c>
      <c r="D76" s="48" t="s">
        <v>229</v>
      </c>
      <c r="E76" s="95"/>
      <c r="F76" s="22" t="s">
        <v>12</v>
      </c>
      <c r="G76" s="14" t="s">
        <v>228</v>
      </c>
      <c r="H76" s="85">
        <v>300.27</v>
      </c>
      <c r="I76" s="48">
        <v>1</v>
      </c>
      <c r="J76" s="48">
        <v>1.32</v>
      </c>
      <c r="K76" s="15">
        <f t="shared" si="0"/>
        <v>0</v>
      </c>
    </row>
    <row r="77" spans="1:11" s="10" customFormat="1" hidden="1" x14ac:dyDescent="0.25">
      <c r="A77" s="47" t="s">
        <v>46</v>
      </c>
      <c r="B77" s="13" t="s">
        <v>13</v>
      </c>
      <c r="C77" s="48">
        <v>0.4</v>
      </c>
      <c r="D77" s="48" t="s">
        <v>230</v>
      </c>
      <c r="E77" s="95"/>
      <c r="F77" s="22" t="s">
        <v>12</v>
      </c>
      <c r="G77" s="14" t="s">
        <v>228</v>
      </c>
      <c r="H77" s="85">
        <v>419.22</v>
      </c>
      <c r="I77" s="48">
        <v>1</v>
      </c>
      <c r="J77" s="48">
        <v>1.32</v>
      </c>
      <c r="K77" s="15">
        <f t="shared" si="0"/>
        <v>0</v>
      </c>
    </row>
    <row r="78" spans="1:11" s="10" customFormat="1" hidden="1" x14ac:dyDescent="0.25">
      <c r="A78" s="47" t="s">
        <v>270</v>
      </c>
      <c r="B78" s="13" t="s">
        <v>13</v>
      </c>
      <c r="C78" s="47" t="s">
        <v>119</v>
      </c>
      <c r="D78" s="48" t="s">
        <v>229</v>
      </c>
      <c r="E78" s="95"/>
      <c r="F78" s="22" t="s">
        <v>12</v>
      </c>
      <c r="G78" s="14" t="s">
        <v>228</v>
      </c>
      <c r="H78" s="85">
        <v>484.33</v>
      </c>
      <c r="I78" s="48">
        <v>1</v>
      </c>
      <c r="J78" s="48">
        <v>1.32</v>
      </c>
      <c r="K78" s="15">
        <f t="shared" si="0"/>
        <v>0</v>
      </c>
    </row>
    <row r="79" spans="1:11" s="10" customFormat="1" hidden="1" x14ac:dyDescent="0.25">
      <c r="A79" s="47" t="s">
        <v>271</v>
      </c>
      <c r="B79" s="13" t="s">
        <v>13</v>
      </c>
      <c r="C79" s="47" t="s">
        <v>119</v>
      </c>
      <c r="D79" s="48" t="s">
        <v>230</v>
      </c>
      <c r="E79" s="95"/>
      <c r="F79" s="22" t="s">
        <v>12</v>
      </c>
      <c r="G79" s="14" t="s">
        <v>228</v>
      </c>
      <c r="H79" s="85">
        <v>603.28</v>
      </c>
      <c r="I79" s="48">
        <v>1</v>
      </c>
      <c r="J79" s="48">
        <v>1.32</v>
      </c>
      <c r="K79" s="15">
        <f t="shared" ref="K79" si="4">E79*H79*I79*J79</f>
        <v>0</v>
      </c>
    </row>
    <row r="80" spans="1:11" s="16" customFormat="1" ht="51" customHeight="1" x14ac:dyDescent="0.25">
      <c r="A80" s="42"/>
      <c r="B80" s="13" t="s">
        <v>56</v>
      </c>
      <c r="C80" s="48" t="s">
        <v>52</v>
      </c>
      <c r="D80" s="48" t="s">
        <v>52</v>
      </c>
      <c r="E80" s="95" t="s">
        <v>52</v>
      </c>
      <c r="F80" s="48" t="s">
        <v>52</v>
      </c>
      <c r="G80" s="48" t="s">
        <v>52</v>
      </c>
      <c r="H80" s="85" t="s">
        <v>52</v>
      </c>
      <c r="I80" s="85" t="s">
        <v>52</v>
      </c>
      <c r="J80" s="85" t="s">
        <v>52</v>
      </c>
      <c r="K80" s="11">
        <f>SUM(K8:K37,K44:K66,K64:K66)+K39</f>
        <v>18411.098258123995</v>
      </c>
    </row>
    <row r="81" spans="1:4" ht="15.75" customHeight="1" x14ac:dyDescent="0.25">
      <c r="B81" s="20"/>
      <c r="C81" s="19"/>
      <c r="D81" s="19"/>
    </row>
    <row r="82" spans="1:4" ht="18.75" customHeight="1" x14ac:dyDescent="0.25">
      <c r="A82" s="123"/>
      <c r="B82" s="123"/>
    </row>
    <row r="83" spans="1:4" ht="41.25" customHeight="1" x14ac:dyDescent="0.25">
      <c r="A83" s="123"/>
      <c r="B83" s="123"/>
    </row>
    <row r="84" spans="1:4" ht="38.25" customHeight="1" x14ac:dyDescent="0.25">
      <c r="A84" s="123"/>
      <c r="B84" s="123"/>
    </row>
    <row r="85" spans="1:4" ht="18.75" customHeight="1" x14ac:dyDescent="0.25">
      <c r="A85" s="124"/>
      <c r="B85" s="124"/>
    </row>
    <row r="86" spans="1:4" ht="42" customHeight="1" x14ac:dyDescent="0.25">
      <c r="A86" s="125"/>
      <c r="B86" s="126"/>
    </row>
    <row r="87" spans="1:4" ht="53.25" customHeight="1" x14ac:dyDescent="0.25">
      <c r="A87" s="125"/>
      <c r="B87" s="127"/>
    </row>
    <row r="88" spans="1:4" x14ac:dyDescent="0.25">
      <c r="A88" s="122"/>
      <c r="B88" s="122"/>
    </row>
    <row r="89" spans="1:4" x14ac:dyDescent="0.25">
      <c r="B89" s="6"/>
    </row>
    <row r="93" spans="1:4" x14ac:dyDescent="0.25">
      <c r="B93" s="6"/>
    </row>
  </sheetData>
  <autoFilter ref="A6:K80">
    <filterColumn colId="4">
      <customFilters>
        <customFilter operator="notEqual" val=" "/>
      </customFilters>
    </filterColumn>
  </autoFilter>
  <mergeCells count="14">
    <mergeCell ref="A1:K1"/>
    <mergeCell ref="A85:B85"/>
    <mergeCell ref="A86:B86"/>
    <mergeCell ref="A87:B87"/>
    <mergeCell ref="A88:B88"/>
    <mergeCell ref="A82:B82"/>
    <mergeCell ref="A83:B83"/>
    <mergeCell ref="A84:B84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74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E41" sqref="E41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37" t="s">
        <v>430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5.75" customHeight="1" x14ac:dyDescent="0.25">
      <c r="A2" s="128" t="s">
        <v>334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5.75" customHeight="1" x14ac:dyDescent="0.25">
      <c r="A3" s="129" t="s">
        <v>0</v>
      </c>
      <c r="B3" s="132" t="s">
        <v>2</v>
      </c>
      <c r="C3" s="135" t="s">
        <v>18</v>
      </c>
      <c r="D3" s="135"/>
      <c r="E3" s="135"/>
      <c r="F3" s="135"/>
      <c r="G3" s="135"/>
      <c r="H3" s="135"/>
      <c r="I3" s="135"/>
      <c r="J3" s="135"/>
      <c r="K3" s="135"/>
    </row>
    <row r="4" spans="1:11" ht="33.75" customHeight="1" x14ac:dyDescent="0.25">
      <c r="A4" s="130"/>
      <c r="B4" s="133"/>
      <c r="C4" s="136" t="s">
        <v>8</v>
      </c>
      <c r="D4" s="136"/>
      <c r="E4" s="136"/>
      <c r="F4" s="136"/>
      <c r="G4" s="136" t="s">
        <v>53</v>
      </c>
      <c r="H4" s="136"/>
      <c r="I4" s="136"/>
      <c r="J4" s="136"/>
      <c r="K4" s="136"/>
    </row>
    <row r="5" spans="1:11" s="8" customFormat="1" ht="63" x14ac:dyDescent="0.25">
      <c r="A5" s="131"/>
      <c r="B5" s="13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5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hidden="1" x14ac:dyDescent="0.25">
      <c r="A8" s="42" t="s">
        <v>39</v>
      </c>
      <c r="B8" s="13" t="s">
        <v>121</v>
      </c>
      <c r="C8" s="48">
        <v>0.4</v>
      </c>
      <c r="D8" s="21" t="s">
        <v>135</v>
      </c>
      <c r="E8" s="97"/>
      <c r="F8" s="21" t="s">
        <v>3</v>
      </c>
      <c r="G8" s="14" t="s">
        <v>15</v>
      </c>
      <c r="H8" s="85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7"/>
      <c r="F9" s="21" t="s">
        <v>3</v>
      </c>
      <c r="G9" s="14" t="s">
        <v>15</v>
      </c>
      <c r="H9" s="85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7"/>
      <c r="F10" s="21" t="s">
        <v>3</v>
      </c>
      <c r="G10" s="14" t="s">
        <v>15</v>
      </c>
      <c r="H10" s="85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98">
        <v>2.3E-2</v>
      </c>
      <c r="F11" s="21" t="s">
        <v>3</v>
      </c>
      <c r="G11" s="14" t="s">
        <v>15</v>
      </c>
      <c r="H11" s="85">
        <v>568.05999999999995</v>
      </c>
      <c r="I11" s="48">
        <v>1</v>
      </c>
      <c r="J11" s="48">
        <v>1.32</v>
      </c>
      <c r="K11" s="15">
        <f t="shared" si="0"/>
        <v>17.246301599999999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7"/>
      <c r="F12" s="21" t="s">
        <v>3</v>
      </c>
      <c r="G12" s="14" t="s">
        <v>15</v>
      </c>
      <c r="H12" s="85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7"/>
      <c r="F13" s="21" t="s">
        <v>3</v>
      </c>
      <c r="G13" s="14" t="s">
        <v>15</v>
      </c>
      <c r="H13" s="85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1">
        <v>1.9E-2</v>
      </c>
      <c r="F14" s="21" t="s">
        <v>3</v>
      </c>
      <c r="G14" s="14" t="s">
        <v>15</v>
      </c>
      <c r="H14" s="85">
        <v>736.89</v>
      </c>
      <c r="I14" s="48">
        <v>1</v>
      </c>
      <c r="J14" s="48">
        <v>1.32</v>
      </c>
      <c r="K14" s="15">
        <f t="shared" si="0"/>
        <v>18.481201200000001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1"/>
      <c r="F15" s="21" t="s">
        <v>3</v>
      </c>
      <c r="G15" s="14" t="s">
        <v>15</v>
      </c>
      <c r="H15" s="85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1"/>
      <c r="F16" s="21" t="s">
        <v>3</v>
      </c>
      <c r="G16" s="14" t="s">
        <v>15</v>
      </c>
      <c r="H16" s="85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1"/>
      <c r="F17" s="21" t="s">
        <v>3</v>
      </c>
      <c r="G17" s="14" t="s">
        <v>15</v>
      </c>
      <c r="H17" s="85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1">
        <f>0.241+0.093</f>
        <v>0.33399999999999996</v>
      </c>
      <c r="F18" s="21" t="s">
        <v>3</v>
      </c>
      <c r="G18" s="14" t="s">
        <v>15</v>
      </c>
      <c r="H18" s="86">
        <v>1017.44</v>
      </c>
      <c r="I18" s="48">
        <v>1</v>
      </c>
      <c r="J18" s="48">
        <v>1.32</v>
      </c>
      <c r="K18" s="15">
        <f t="shared" si="0"/>
        <v>448.56894719999997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1"/>
      <c r="F19" s="21" t="s">
        <v>3</v>
      </c>
      <c r="G19" s="14" t="s">
        <v>15</v>
      </c>
      <c r="H19" s="86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1">
        <f>0.168+0.05</f>
        <v>0.21800000000000003</v>
      </c>
      <c r="F20" s="21" t="s">
        <v>3</v>
      </c>
      <c r="G20" s="14" t="s">
        <v>15</v>
      </c>
      <c r="H20" s="86">
        <v>1173.72</v>
      </c>
      <c r="I20" s="48">
        <v>1</v>
      </c>
      <c r="J20" s="48">
        <v>1.32</v>
      </c>
      <c r="K20" s="15">
        <f t="shared" si="0"/>
        <v>337.74966720000003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1"/>
      <c r="F21" s="21" t="s">
        <v>3</v>
      </c>
      <c r="G21" s="14" t="s">
        <v>15</v>
      </c>
      <c r="H21" s="86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1">
        <f>0.194+0.12</f>
        <v>0.314</v>
      </c>
      <c r="F22" s="21" t="s">
        <v>3</v>
      </c>
      <c r="G22" s="14" t="s">
        <v>15</v>
      </c>
      <c r="H22" s="86">
        <v>1487.98</v>
      </c>
      <c r="I22" s="48">
        <v>1</v>
      </c>
      <c r="J22" s="48">
        <v>1.32</v>
      </c>
      <c r="K22" s="15">
        <f t="shared" si="0"/>
        <v>616.73795040000005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7"/>
      <c r="F23" s="21" t="s">
        <v>3</v>
      </c>
      <c r="G23" s="14" t="s">
        <v>15</v>
      </c>
      <c r="H23" s="86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7"/>
      <c r="F24" s="21" t="s">
        <v>3</v>
      </c>
      <c r="G24" s="14" t="s">
        <v>15</v>
      </c>
      <c r="H24" s="86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7"/>
      <c r="F25" s="21" t="s">
        <v>3</v>
      </c>
      <c r="G25" s="14" t="s">
        <v>15</v>
      </c>
      <c r="H25" s="86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7"/>
      <c r="F26" s="48" t="s">
        <v>52</v>
      </c>
      <c r="G26" s="48" t="s">
        <v>52</v>
      </c>
      <c r="H26" s="85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7"/>
      <c r="F27" s="21" t="s">
        <v>3</v>
      </c>
      <c r="G27" s="14" t="s">
        <v>127</v>
      </c>
      <c r="H27" s="86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7"/>
      <c r="F28" s="21" t="s">
        <v>3</v>
      </c>
      <c r="G28" s="14" t="s">
        <v>127</v>
      </c>
      <c r="H28" s="86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7"/>
      <c r="F29" s="21" t="s">
        <v>3</v>
      </c>
      <c r="G29" s="14" t="s">
        <v>127</v>
      </c>
      <c r="H29" s="85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7"/>
      <c r="F30" s="21" t="s">
        <v>3</v>
      </c>
      <c r="G30" s="14" t="s">
        <v>127</v>
      </c>
      <c r="H30" s="86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7"/>
      <c r="F31" s="21" t="s">
        <v>3</v>
      </c>
      <c r="G31" s="14" t="s">
        <v>127</v>
      </c>
      <c r="H31" s="86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7"/>
      <c r="F32" s="21" t="s">
        <v>3</v>
      </c>
      <c r="G32" s="14" t="s">
        <v>127</v>
      </c>
      <c r="H32" s="86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7"/>
      <c r="F33" s="21" t="s">
        <v>3</v>
      </c>
      <c r="G33" s="14" t="s">
        <v>127</v>
      </c>
      <c r="H33" s="86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7"/>
      <c r="F34" s="21" t="s">
        <v>3</v>
      </c>
      <c r="G34" s="14" t="s">
        <v>127</v>
      </c>
      <c r="H34" s="86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7"/>
      <c r="F35" s="21" t="s">
        <v>3</v>
      </c>
      <c r="G35" s="14" t="s">
        <v>127</v>
      </c>
      <c r="H35" s="86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7"/>
      <c r="F36" s="21" t="s">
        <v>3</v>
      </c>
      <c r="G36" s="14" t="s">
        <v>127</v>
      </c>
      <c r="H36" s="86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7"/>
      <c r="F37" s="21" t="s">
        <v>3</v>
      </c>
      <c r="G37" s="14" t="s">
        <v>127</v>
      </c>
      <c r="H37" s="86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5" t="s">
        <v>52</v>
      </c>
      <c r="D38" s="95" t="s">
        <v>52</v>
      </c>
      <c r="E38" s="95" t="s">
        <v>52</v>
      </c>
      <c r="F38" s="95" t="s">
        <v>52</v>
      </c>
      <c r="G38" s="95" t="s">
        <v>52</v>
      </c>
      <c r="H38" s="85" t="s">
        <v>52</v>
      </c>
      <c r="I38" s="95" t="s">
        <v>52</v>
      </c>
      <c r="J38" s="95" t="s">
        <v>52</v>
      </c>
      <c r="K38" s="95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5">
        <f>0.908-E47</f>
        <v>0.248</v>
      </c>
      <c r="F39" s="21" t="s">
        <v>3</v>
      </c>
      <c r="G39" s="14" t="s">
        <v>155</v>
      </c>
      <c r="H39" s="86">
        <v>933.4</v>
      </c>
      <c r="I39" s="48">
        <v>1</v>
      </c>
      <c r="J39" s="48">
        <v>1</v>
      </c>
      <c r="K39" s="15">
        <f t="shared" si="0"/>
        <v>231.48319999999998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7"/>
      <c r="F40" s="21" t="s">
        <v>3</v>
      </c>
      <c r="G40" s="14" t="s">
        <v>155</v>
      </c>
      <c r="H40" s="86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103" t="s">
        <v>52</v>
      </c>
      <c r="F41" s="48" t="s">
        <v>52</v>
      </c>
      <c r="G41" s="48" t="s">
        <v>52</v>
      </c>
      <c r="H41" s="85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7"/>
      <c r="F42" s="21" t="s">
        <v>160</v>
      </c>
      <c r="G42" s="14" t="s">
        <v>159</v>
      </c>
      <c r="H42" s="85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7"/>
      <c r="F43" s="21" t="s">
        <v>160</v>
      </c>
      <c r="G43" s="14" t="s">
        <v>159</v>
      </c>
      <c r="H43" s="85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5" t="s">
        <v>52</v>
      </c>
      <c r="F44" s="48" t="s">
        <v>52</v>
      </c>
      <c r="G44" s="48" t="s">
        <v>52</v>
      </c>
      <c r="H44" s="85" t="s">
        <v>52</v>
      </c>
      <c r="I44" s="48" t="s">
        <v>448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98">
        <f>E39</f>
        <v>0.248</v>
      </c>
      <c r="F45" s="21" t="s">
        <v>3</v>
      </c>
      <c r="G45" s="14" t="s">
        <v>16</v>
      </c>
      <c r="H45" s="85">
        <v>866.6</v>
      </c>
      <c r="I45" s="48">
        <v>0.5</v>
      </c>
      <c r="J45" s="48">
        <v>1</v>
      </c>
      <c r="K45" s="15">
        <f>E45*H45*I45*J45</f>
        <v>107.4584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5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>
        <f>0.203+0.134+0.154+0.091+0.024+0.054</f>
        <v>0.66</v>
      </c>
      <c r="F47" s="22" t="s">
        <v>12</v>
      </c>
      <c r="G47" s="14" t="s">
        <v>161</v>
      </c>
      <c r="H47" s="86">
        <v>26087.97</v>
      </c>
      <c r="I47" s="48">
        <v>1</v>
      </c>
      <c r="J47" s="48">
        <v>1.32</v>
      </c>
      <c r="K47" s="15">
        <f t="shared" si="0"/>
        <v>22727.839464000001</v>
      </c>
    </row>
    <row r="48" spans="1:11" s="10" customFormat="1" ht="78.75" hidden="1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6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6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6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6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6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5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hidden="1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5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hidden="1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5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hidden="1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5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hidden="1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5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>
        <v>1</v>
      </c>
      <c r="F58" s="21" t="s">
        <v>182</v>
      </c>
      <c r="G58" s="14" t="s">
        <v>179</v>
      </c>
      <c r="H58" s="85">
        <v>99.28</v>
      </c>
      <c r="I58" s="48">
        <v>1</v>
      </c>
      <c r="J58" s="48">
        <v>1</v>
      </c>
      <c r="K58" s="15">
        <f t="shared" si="0"/>
        <v>99.28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>
        <f>1+1+1+1</f>
        <v>4</v>
      </c>
      <c r="F59" s="21" t="s">
        <v>182</v>
      </c>
      <c r="G59" s="14" t="s">
        <v>179</v>
      </c>
      <c r="H59" s="85">
        <v>425.5</v>
      </c>
      <c r="I59" s="48">
        <v>1</v>
      </c>
      <c r="J59" s="48">
        <v>1</v>
      </c>
      <c r="K59" s="15">
        <f t="shared" si="0"/>
        <v>1702</v>
      </c>
    </row>
    <row r="60" spans="1:11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>
        <v>1</v>
      </c>
      <c r="F60" s="21" t="s">
        <v>182</v>
      </c>
      <c r="G60" s="14" t="s">
        <v>179</v>
      </c>
      <c r="H60" s="85">
        <v>709.17</v>
      </c>
      <c r="I60" s="48">
        <v>1</v>
      </c>
      <c r="J60" s="48">
        <v>1</v>
      </c>
      <c r="K60" s="15">
        <f t="shared" si="0"/>
        <v>709.17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24505.5651316</v>
      </c>
    </row>
    <row r="62" spans="1:11" ht="15.75" customHeight="1" x14ac:dyDescent="0.25">
      <c r="C62" s="19"/>
      <c r="D62" s="19"/>
    </row>
    <row r="63" spans="1:11" ht="18.75" customHeight="1" x14ac:dyDescent="0.25">
      <c r="A63" s="123"/>
      <c r="B63" s="123"/>
    </row>
    <row r="64" spans="1:11" ht="41.25" customHeight="1" x14ac:dyDescent="0.25">
      <c r="A64" s="123"/>
      <c r="B64" s="123"/>
    </row>
    <row r="65" spans="1:11" ht="38.25" customHeight="1" x14ac:dyDescent="0.25">
      <c r="A65" s="123"/>
      <c r="B65" s="123"/>
    </row>
    <row r="66" spans="1:11" ht="18.75" customHeight="1" x14ac:dyDescent="0.25">
      <c r="A66" s="124"/>
      <c r="B66" s="124"/>
    </row>
    <row r="67" spans="1:11" ht="217.5" customHeight="1" x14ac:dyDescent="0.25">
      <c r="A67" s="125"/>
      <c r="B67" s="126"/>
    </row>
    <row r="68" spans="1:11" ht="53.25" customHeight="1" x14ac:dyDescent="0.25">
      <c r="A68" s="125"/>
      <c r="B68" s="127"/>
    </row>
    <row r="69" spans="1:11" x14ac:dyDescent="0.25">
      <c r="A69" s="122"/>
      <c r="B69" s="122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>
    <filterColumn colId="4">
      <customFilters>
        <customFilter operator="notEqual" val=" "/>
      </customFilters>
    </filterColumn>
  </autoFilter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55" t="s">
        <v>28</v>
      </c>
      <c r="B2" s="155"/>
      <c r="C2" s="155"/>
      <c r="D2" s="155"/>
      <c r="E2" s="155"/>
      <c r="F2" s="155"/>
      <c r="G2" s="155"/>
      <c r="J2" s="51"/>
      <c r="K2" s="51"/>
    </row>
    <row r="3" spans="1:17" ht="36" customHeight="1" x14ac:dyDescent="0.25">
      <c r="A3" s="43" t="s">
        <v>0</v>
      </c>
      <c r="B3" s="1" t="s">
        <v>27</v>
      </c>
      <c r="C3" s="156" t="s">
        <v>17</v>
      </c>
      <c r="D3" s="156"/>
      <c r="E3" s="136" t="s">
        <v>18</v>
      </c>
      <c r="F3" s="136"/>
      <c r="G3" s="136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57">
        <v>3</v>
      </c>
      <c r="D4" s="158"/>
      <c r="E4" s="159">
        <v>4</v>
      </c>
      <c r="F4" s="160"/>
      <c r="G4" s="161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62"/>
      <c r="D5" s="162"/>
      <c r="E5" s="162">
        <f>+т4!K61+т3!K80+т2!K83</f>
        <v>42916.663389723995</v>
      </c>
      <c r="F5" s="162"/>
      <c r="G5" s="162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54"/>
      <c r="D6" s="154"/>
      <c r="E6" s="154">
        <f>+E5*0.18</f>
        <v>7724.9994101503189</v>
      </c>
      <c r="F6" s="154"/>
      <c r="G6" s="154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54"/>
      <c r="D7" s="154"/>
      <c r="E7" s="154">
        <f>+E5*1.18</f>
        <v>50641.662799874313</v>
      </c>
      <c r="F7" s="154"/>
      <c r="G7" s="154"/>
      <c r="I7" s="56">
        <f>E5*1.18/1000</f>
        <v>50.641662799874311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52"/>
      <c r="D8" s="153"/>
      <c r="E8" s="154">
        <f>208413*1.073*1.065*1.062*1.062</f>
        <v>268610.61322214518</v>
      </c>
      <c r="F8" s="154"/>
      <c r="G8" s="154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0"/>
      <c r="D9" s="141"/>
      <c r="E9" s="147">
        <v>266603</v>
      </c>
      <c r="F9" s="148"/>
      <c r="G9" s="149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0"/>
      <c r="D10" s="141"/>
      <c r="E10" s="151">
        <f>E8-E11</f>
        <v>2007.6132221451844</v>
      </c>
      <c r="F10" s="148"/>
      <c r="G10" s="149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0"/>
      <c r="D11" s="141"/>
      <c r="E11" s="147">
        <v>266603</v>
      </c>
      <c r="F11" s="148"/>
      <c r="G11" s="149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0"/>
      <c r="D12" s="141"/>
      <c r="E12" s="142"/>
      <c r="F12" s="143"/>
      <c r="G12" s="144"/>
      <c r="H12" s="52"/>
      <c r="I12" s="52"/>
    </row>
    <row r="13" spans="1:17" ht="18" x14ac:dyDescent="0.25">
      <c r="A13" s="26" t="s">
        <v>25</v>
      </c>
      <c r="B13" s="29" t="s">
        <v>59</v>
      </c>
      <c r="C13" s="140"/>
      <c r="D13" s="141"/>
      <c r="E13" s="142"/>
      <c r="F13" s="143"/>
      <c r="G13" s="144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0"/>
      <c r="D15" s="141"/>
      <c r="E15" s="142"/>
      <c r="F15" s="143"/>
      <c r="G15" s="144"/>
      <c r="H15" s="52"/>
      <c r="I15" s="52"/>
    </row>
    <row r="16" spans="1:17" ht="18" x14ac:dyDescent="0.25">
      <c r="A16" s="26" t="s">
        <v>61</v>
      </c>
      <c r="B16" s="29" t="s">
        <v>62</v>
      </c>
      <c r="C16" s="140"/>
      <c r="D16" s="141"/>
      <c r="E16" s="142"/>
      <c r="F16" s="143"/>
      <c r="G16" s="144"/>
      <c r="H16" s="52"/>
      <c r="I16" s="52"/>
    </row>
    <row r="17" spans="1:9" ht="18" x14ac:dyDescent="0.25">
      <c r="A17" s="26" t="s">
        <v>26</v>
      </c>
      <c r="B17" s="29" t="s">
        <v>63</v>
      </c>
      <c r="C17" s="145"/>
      <c r="D17" s="146"/>
      <c r="E17" s="147"/>
      <c r="F17" s="148"/>
      <c r="G17" s="149"/>
      <c r="H17" s="54"/>
      <c r="I17" s="58"/>
    </row>
    <row r="18" spans="1:9" x14ac:dyDescent="0.25">
      <c r="A18" s="45"/>
      <c r="B18" s="32"/>
      <c r="C18" s="122"/>
      <c r="D18" s="122"/>
      <c r="E18" s="150"/>
      <c r="F18" s="150"/>
      <c r="G18" s="150"/>
    </row>
    <row r="19" spans="1:9" ht="18" x14ac:dyDescent="0.25">
      <c r="A19" s="138" t="s">
        <v>67</v>
      </c>
      <c r="B19" s="138"/>
      <c r="C19" s="138"/>
      <c r="D19" s="138"/>
      <c r="E19" s="138"/>
      <c r="F19" s="138"/>
      <c r="G19" s="138"/>
    </row>
    <row r="20" spans="1:9" ht="36" customHeight="1" x14ac:dyDescent="0.25">
      <c r="A20" s="139" t="s">
        <v>64</v>
      </c>
      <c r="B20" s="139"/>
      <c r="C20" s="139"/>
      <c r="D20" s="139"/>
      <c r="E20" s="139"/>
      <c r="F20" s="139"/>
      <c r="G20" s="139"/>
    </row>
    <row r="21" spans="1:9" ht="31.5" customHeight="1" x14ac:dyDescent="0.25">
      <c r="A21" s="139" t="s">
        <v>65</v>
      </c>
      <c r="B21" s="139"/>
      <c r="C21" s="139"/>
      <c r="D21" s="139"/>
      <c r="E21" s="139"/>
      <c r="F21" s="139"/>
      <c r="G21" s="139"/>
      <c r="H21" s="49" t="s">
        <v>23</v>
      </c>
    </row>
    <row r="22" spans="1:9" ht="69.75" customHeight="1" x14ac:dyDescent="0.25">
      <c r="A22" s="139" t="s">
        <v>66</v>
      </c>
      <c r="B22" s="139"/>
      <c r="C22" s="139"/>
      <c r="D22" s="139"/>
      <c r="E22" s="139"/>
      <c r="F22" s="139"/>
      <c r="G22" s="139"/>
    </row>
    <row r="23" spans="1:9" ht="18.75" customHeight="1" x14ac:dyDescent="0.25">
      <c r="A23" s="123"/>
      <c r="B23" s="123"/>
      <c r="C23" s="123"/>
      <c r="D23" s="123"/>
      <c r="E23" s="123"/>
      <c r="F23" s="123"/>
      <c r="G23" s="123"/>
    </row>
    <row r="24" spans="1:9" ht="41.25" customHeight="1" x14ac:dyDescent="0.25">
      <c r="A24" s="123"/>
      <c r="B24" s="123"/>
      <c r="C24" s="123"/>
      <c r="D24" s="123"/>
      <c r="E24" s="123"/>
      <c r="F24" s="123"/>
      <c r="G24" s="123"/>
    </row>
    <row r="25" spans="1:9" ht="38.25" customHeight="1" x14ac:dyDescent="0.25">
      <c r="A25" s="123"/>
      <c r="B25" s="123"/>
      <c r="C25" s="123"/>
      <c r="D25" s="123"/>
      <c r="E25" s="123"/>
      <c r="F25" s="123"/>
      <c r="G25" s="123"/>
      <c r="H25" s="52"/>
    </row>
    <row r="26" spans="1:9" ht="18.75" customHeight="1" x14ac:dyDescent="0.25">
      <c r="A26" s="124"/>
      <c r="B26" s="124"/>
      <c r="C26" s="124"/>
      <c r="D26" s="124"/>
      <c r="E26" s="124"/>
      <c r="F26" s="124"/>
      <c r="G26" s="124"/>
    </row>
    <row r="27" spans="1:9" ht="217.5" customHeight="1" x14ac:dyDescent="0.25">
      <c r="A27" s="125"/>
      <c r="B27" s="126"/>
      <c r="C27" s="126"/>
      <c r="D27" s="126"/>
      <c r="E27" s="126"/>
      <c r="F27" s="126"/>
      <c r="G27" s="126"/>
    </row>
    <row r="28" spans="1:9" ht="53.25" customHeight="1" x14ac:dyDescent="0.25">
      <c r="A28" s="125"/>
      <c r="B28" s="127"/>
      <c r="C28" s="127"/>
      <c r="D28" s="127"/>
      <c r="E28" s="127"/>
      <c r="F28" s="127"/>
      <c r="G28" s="127"/>
    </row>
    <row r="29" spans="1:9" x14ac:dyDescent="0.25">
      <c r="A29" s="122"/>
      <c r="B29" s="122"/>
      <c r="C29" s="122"/>
      <c r="D29" s="122"/>
      <c r="E29" s="122"/>
      <c r="F29" s="122"/>
      <c r="G29" s="122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65"/>
      <c r="B1" s="165"/>
      <c r="C1" s="165"/>
      <c r="D1" s="165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64" t="s">
        <v>92</v>
      </c>
      <c r="B4" s="163" t="s">
        <v>96</v>
      </c>
      <c r="C4" s="163" t="s">
        <v>91</v>
      </c>
      <c r="D4" s="163"/>
      <c r="E4" s="10"/>
      <c r="F4" s="18"/>
      <c r="G4" s="19"/>
      <c r="H4" s="18"/>
    </row>
    <row r="5" spans="1:9" ht="53.25" customHeight="1" x14ac:dyDescent="0.25">
      <c r="A5" s="164"/>
      <c r="B5" s="163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6">
        <v>248795.16594795472</v>
      </c>
      <c r="D6" s="76">
        <v>362613.31015836267</v>
      </c>
    </row>
    <row r="7" spans="1:9" ht="84.75" customHeight="1" x14ac:dyDescent="0.25">
      <c r="A7" s="48" t="s">
        <v>95</v>
      </c>
      <c r="B7" s="15">
        <v>53691.3</v>
      </c>
      <c r="C7" s="75">
        <v>46326</v>
      </c>
      <c r="D7" s="76">
        <v>74467.48485116614</v>
      </c>
    </row>
    <row r="8" spans="1:9" ht="112.5" customHeight="1" x14ac:dyDescent="0.25">
      <c r="A8" s="77"/>
      <c r="B8" s="78"/>
      <c r="C8" s="79"/>
      <c r="D8" s="79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view="pageBreakPreview" topLeftCell="A10" zoomScale="80" zoomScaleNormal="124" zoomScaleSheetLayoutView="80" workbookViewId="0">
      <selection activeCell="I18" sqref="I18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8" style="104" customWidth="1"/>
    <col min="8" max="8" width="2.875" style="105" customWidth="1"/>
    <col min="9" max="9" width="8" style="105" customWidth="1"/>
    <col min="10" max="10" width="13.5" style="6" customWidth="1"/>
    <col min="11" max="11" width="10.875" style="6" customWidth="1"/>
    <col min="12" max="12" width="13.875" style="6" hidden="1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37" t="s">
        <v>430</v>
      </c>
      <c r="B1" s="137"/>
      <c r="C1" s="137"/>
      <c r="D1" s="137"/>
      <c r="E1" s="137"/>
      <c r="F1" s="137"/>
    </row>
    <row r="2" spans="1:15" ht="30" customHeight="1" x14ac:dyDescent="0.25">
      <c r="B2" s="166" t="str">
        <f>т1!D6</f>
        <v>Реконструкция и модернизация сетей электроснабжения 0,4кВ</v>
      </c>
      <c r="C2" s="166"/>
      <c r="D2" s="166"/>
      <c r="E2" s="166"/>
      <c r="H2" s="106"/>
      <c r="I2" s="106"/>
    </row>
    <row r="3" spans="1:15" ht="54.75" customHeight="1" x14ac:dyDescent="0.25">
      <c r="A3" s="167" t="s">
        <v>339</v>
      </c>
      <c r="B3" s="167"/>
      <c r="C3" s="167"/>
      <c r="D3" s="167"/>
      <c r="E3" s="167"/>
      <c r="H3" s="106"/>
      <c r="I3" s="106"/>
    </row>
    <row r="4" spans="1:15" ht="0.75" customHeight="1" x14ac:dyDescent="0.25">
      <c r="A4" s="59" t="s">
        <v>80</v>
      </c>
      <c r="B4" s="168" t="s">
        <v>81</v>
      </c>
      <c r="C4" s="168"/>
      <c r="D4" s="168"/>
      <c r="E4" s="168"/>
      <c r="H4" s="106"/>
      <c r="I4" s="106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449</v>
      </c>
      <c r="E5" s="48" t="s">
        <v>450</v>
      </c>
      <c r="G5" s="107"/>
      <c r="H5" s="107"/>
      <c r="I5" s="108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107"/>
      <c r="H6" s="104"/>
      <c r="I6" s="107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0">
        <f>т3!K39+т4!K45</f>
        <v>2728.5944</v>
      </c>
      <c r="E7" s="80">
        <f>т1!K30+т2!K83+т3!K80+т4!K61-D7</f>
        <v>40188.068989723994</v>
      </c>
      <c r="G7" s="107"/>
      <c r="H7" s="104"/>
      <c r="I7" s="106"/>
      <c r="J7" s="19"/>
    </row>
    <row r="8" spans="1:15" ht="21.75" customHeight="1" x14ac:dyDescent="0.25">
      <c r="A8" s="26" t="s">
        <v>39</v>
      </c>
      <c r="B8" s="2" t="s">
        <v>431</v>
      </c>
      <c r="C8" s="2"/>
      <c r="D8" s="2"/>
      <c r="E8" s="80">
        <f>E7*'Доп. коэффициенты'!C3/100</f>
        <v>1486.9585526197877</v>
      </c>
      <c r="F8" s="89"/>
      <c r="G8" s="107"/>
      <c r="H8" s="104"/>
      <c r="I8" s="106"/>
      <c r="J8" s="19"/>
    </row>
    <row r="9" spans="1:15" ht="24.75" customHeight="1" x14ac:dyDescent="0.25">
      <c r="A9" s="26" t="s">
        <v>40</v>
      </c>
      <c r="B9" s="2" t="s">
        <v>432</v>
      </c>
      <c r="C9" s="2"/>
      <c r="D9" s="2"/>
      <c r="E9" s="80">
        <f>E7*'Доп. коэффициенты'!C4/100</f>
        <v>1205.6420696917198</v>
      </c>
      <c r="F9" s="89"/>
      <c r="G9" s="107"/>
      <c r="H9" s="104"/>
      <c r="I9" s="106"/>
      <c r="J9" s="19"/>
    </row>
    <row r="10" spans="1:15" ht="24.75" customHeight="1" x14ac:dyDescent="0.25">
      <c r="A10" s="26" t="s">
        <v>69</v>
      </c>
      <c r="B10" s="2" t="s">
        <v>433</v>
      </c>
      <c r="C10" s="2"/>
      <c r="D10" s="2"/>
      <c r="E10" s="80">
        <f>E7*'Доп. коэффициенты'!C5/100</f>
        <v>964.51365575337582</v>
      </c>
      <c r="F10" s="89"/>
      <c r="G10" s="107"/>
      <c r="H10" s="104"/>
      <c r="I10" s="106"/>
      <c r="J10" s="19"/>
    </row>
    <row r="11" spans="1:15" ht="31.5" customHeight="1" x14ac:dyDescent="0.25">
      <c r="A11" s="26" t="s">
        <v>97</v>
      </c>
      <c r="B11" s="2" t="s">
        <v>434</v>
      </c>
      <c r="C11" s="2"/>
      <c r="D11" s="2"/>
      <c r="E11" s="80">
        <f>E7*'Доп. коэффициенты'!C6/100</f>
        <v>1929.0273115067516</v>
      </c>
      <c r="F11" s="89"/>
      <c r="G11" s="107"/>
      <c r="H11" s="104"/>
      <c r="I11" s="106"/>
      <c r="J11" s="19"/>
    </row>
    <row r="12" spans="1:15" ht="90.75" customHeight="1" x14ac:dyDescent="0.25">
      <c r="A12" s="26" t="s">
        <v>167</v>
      </c>
      <c r="B12" s="2" t="s">
        <v>435</v>
      </c>
      <c r="C12" s="2"/>
      <c r="D12" s="2"/>
      <c r="E12" s="80">
        <f>E7-E8-E9-E10-E11+D7</f>
        <v>37330.521800152361</v>
      </c>
      <c r="F12" s="89"/>
      <c r="G12" s="107"/>
      <c r="H12" s="104"/>
      <c r="I12" s="106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1">
        <f>E12*0.2</f>
        <v>7466.1043600304729</v>
      </c>
      <c r="G13" s="107"/>
      <c r="H13" s="104"/>
      <c r="I13" s="106"/>
      <c r="J13" s="19"/>
    </row>
    <row r="14" spans="1:15" ht="112.5" customHeight="1" x14ac:dyDescent="0.25">
      <c r="A14" s="26" t="s">
        <v>72</v>
      </c>
      <c r="B14" s="2" t="s">
        <v>436</v>
      </c>
      <c r="C14" s="2"/>
      <c r="D14" s="2"/>
      <c r="E14" s="81">
        <f>E12+E13</f>
        <v>44796.62616018283</v>
      </c>
      <c r="G14" s="107"/>
      <c r="H14" s="104"/>
      <c r="I14" s="106"/>
      <c r="J14" s="19"/>
    </row>
    <row r="15" spans="1:15" ht="53.25" customHeight="1" x14ac:dyDescent="0.25">
      <c r="A15" s="26" t="s">
        <v>73</v>
      </c>
      <c r="B15" s="39" t="s">
        <v>437</v>
      </c>
      <c r="C15" s="39"/>
      <c r="D15" s="39"/>
      <c r="E15" s="81"/>
      <c r="G15" s="107"/>
      <c r="H15" s="104"/>
      <c r="I15" s="106"/>
      <c r="J15" s="19"/>
    </row>
    <row r="16" spans="1:15" ht="69" customHeight="1" x14ac:dyDescent="0.25">
      <c r="A16" s="26" t="s">
        <v>74</v>
      </c>
      <c r="B16" s="90" t="s">
        <v>452</v>
      </c>
      <c r="C16" s="63"/>
      <c r="D16" s="63"/>
      <c r="E16" s="82">
        <f>E14-E15</f>
        <v>44796.62616018283</v>
      </c>
      <c r="F16" s="64"/>
      <c r="G16" s="109"/>
      <c r="H16" s="109"/>
      <c r="I16" s="110"/>
      <c r="J16" s="65"/>
    </row>
    <row r="17" spans="1:12" ht="63.75" x14ac:dyDescent="0.25">
      <c r="A17" s="26" t="s">
        <v>70</v>
      </c>
      <c r="B17" s="90" t="s">
        <v>438</v>
      </c>
      <c r="C17" s="63"/>
      <c r="D17" s="63"/>
      <c r="E17" s="83">
        <f>+E18+E19+E20+E21+E22+E23+E24+E25</f>
        <v>138256.25743545601</v>
      </c>
      <c r="F17" s="66"/>
      <c r="G17" s="109"/>
      <c r="H17" s="109"/>
      <c r="I17" s="110"/>
      <c r="J17" s="65" t="s">
        <v>82</v>
      </c>
    </row>
    <row r="18" spans="1:12" ht="18" x14ac:dyDescent="0.25">
      <c r="A18" s="62" t="s">
        <v>24</v>
      </c>
      <c r="B18" s="67" t="s">
        <v>421</v>
      </c>
      <c r="C18" s="67"/>
      <c r="D18" s="67"/>
      <c r="E18" s="100">
        <f>1924305.436/1000+15111814.994/1000</f>
        <v>17036.120429999999</v>
      </c>
      <c r="F18" s="64"/>
      <c r="G18" s="111">
        <f>E18</f>
        <v>17036.120429999999</v>
      </c>
      <c r="H18" s="109" t="s">
        <v>455</v>
      </c>
      <c r="I18" s="116">
        <f>E16</f>
        <v>44796.62616018283</v>
      </c>
      <c r="J18" s="68">
        <v>105.1</v>
      </c>
      <c r="K18" s="6">
        <v>2025</v>
      </c>
      <c r="L18" s="6">
        <v>104.6</v>
      </c>
    </row>
    <row r="19" spans="1:12" ht="21" customHeight="1" x14ac:dyDescent="0.25">
      <c r="A19" s="62" t="s">
        <v>25</v>
      </c>
      <c r="B19" s="67" t="s">
        <v>422</v>
      </c>
      <c r="C19" s="67"/>
      <c r="D19" s="67"/>
      <c r="E19" s="83">
        <f>28024445.264904/1000</f>
        <v>28024.445264903999</v>
      </c>
      <c r="F19" s="64"/>
      <c r="G19" s="109"/>
      <c r="H19" s="109"/>
      <c r="I19" s="110"/>
      <c r="J19" s="68">
        <v>104.2</v>
      </c>
      <c r="K19" s="6">
        <v>2026</v>
      </c>
      <c r="L19" s="6">
        <v>104.2</v>
      </c>
    </row>
    <row r="20" spans="1:12" ht="18" x14ac:dyDescent="0.25">
      <c r="A20" s="62" t="s">
        <v>32</v>
      </c>
      <c r="B20" s="67" t="s">
        <v>423</v>
      </c>
      <c r="C20" s="67"/>
      <c r="D20" s="67"/>
      <c r="E20" s="83">
        <f>29848816.51752/1000</f>
        <v>29848.816517520001</v>
      </c>
      <c r="F20" s="64"/>
      <c r="G20" s="109"/>
      <c r="H20" s="109"/>
      <c r="I20" s="110"/>
      <c r="J20" s="68">
        <v>104</v>
      </c>
      <c r="K20" s="6">
        <v>2027</v>
      </c>
      <c r="L20" s="6">
        <v>104.2</v>
      </c>
    </row>
    <row r="21" spans="1:12" ht="18" x14ac:dyDescent="0.25">
      <c r="A21" s="62" t="s">
        <v>83</v>
      </c>
      <c r="B21" s="67" t="s">
        <v>424</v>
      </c>
      <c r="C21" s="67"/>
      <c r="D21" s="67"/>
      <c r="E21" s="83">
        <f>31297884.6591/1000</f>
        <v>31297.8846591</v>
      </c>
      <c r="F21" s="64"/>
      <c r="G21" s="109"/>
      <c r="H21" s="109"/>
      <c r="I21" s="110"/>
      <c r="J21" s="68">
        <v>104</v>
      </c>
      <c r="K21" s="6">
        <v>2028</v>
      </c>
      <c r="L21" s="6">
        <v>104.2</v>
      </c>
    </row>
    <row r="22" spans="1:12" ht="18" x14ac:dyDescent="0.25">
      <c r="A22" s="62" t="s">
        <v>84</v>
      </c>
      <c r="B22" s="67" t="s">
        <v>425</v>
      </c>
      <c r="C22" s="67"/>
      <c r="D22" s="67"/>
      <c r="E22" s="83">
        <f>32048990.563932/1000</f>
        <v>32048.990563932002</v>
      </c>
      <c r="F22" s="64"/>
      <c r="G22" s="109"/>
      <c r="H22" s="109"/>
      <c r="I22" s="110"/>
      <c r="J22" s="68">
        <v>104</v>
      </c>
      <c r="K22" s="6">
        <v>2029</v>
      </c>
      <c r="L22" s="6">
        <v>104.2</v>
      </c>
    </row>
    <row r="23" spans="1:12" ht="18" hidden="1" x14ac:dyDescent="0.25">
      <c r="A23" s="62" t="s">
        <v>85</v>
      </c>
      <c r="B23" s="67" t="s">
        <v>86</v>
      </c>
      <c r="C23" s="67"/>
      <c r="D23" s="67"/>
      <c r="E23" s="82">
        <v>0</v>
      </c>
      <c r="F23" s="69"/>
      <c r="G23" s="112"/>
      <c r="H23" s="112"/>
      <c r="I23" s="113"/>
      <c r="J23" s="68"/>
    </row>
    <row r="24" spans="1:12" ht="18" hidden="1" x14ac:dyDescent="0.25">
      <c r="A24" s="62" t="s">
        <v>87</v>
      </c>
      <c r="B24" s="67" t="s">
        <v>88</v>
      </c>
      <c r="C24" s="67"/>
      <c r="D24" s="67"/>
      <c r="E24" s="82">
        <v>0</v>
      </c>
      <c r="F24" s="69"/>
      <c r="G24" s="112"/>
      <c r="H24" s="112"/>
      <c r="I24" s="113"/>
      <c r="J24" s="68"/>
    </row>
    <row r="25" spans="1:12" ht="18" hidden="1" x14ac:dyDescent="0.25">
      <c r="A25" s="62" t="s">
        <v>89</v>
      </c>
      <c r="B25" s="67" t="s">
        <v>90</v>
      </c>
      <c r="C25" s="67"/>
      <c r="D25" s="67"/>
      <c r="E25" s="82">
        <v>0</v>
      </c>
      <c r="F25" s="69"/>
      <c r="G25" s="112"/>
      <c r="H25" s="112"/>
      <c r="I25" s="113"/>
      <c r="J25" s="68"/>
    </row>
    <row r="26" spans="1:12" ht="33.75" x14ac:dyDescent="0.25">
      <c r="A26" s="62">
        <v>8</v>
      </c>
      <c r="B26" s="71" t="s">
        <v>31</v>
      </c>
      <c r="C26" s="71"/>
      <c r="D26" s="71"/>
      <c r="E26" s="8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50534.873797781896</v>
      </c>
      <c r="F26" s="72"/>
      <c r="G26" s="114"/>
      <c r="H26" s="114"/>
      <c r="I26" s="115"/>
      <c r="J26" s="74"/>
    </row>
    <row r="27" spans="1:12" ht="36" customHeight="1" x14ac:dyDescent="0.25">
      <c r="A27" s="138" t="s">
        <v>67</v>
      </c>
      <c r="B27" s="138"/>
      <c r="C27" s="138"/>
      <c r="D27" s="138"/>
      <c r="E27" s="138"/>
    </row>
    <row r="28" spans="1:12" ht="31.5" customHeight="1" x14ac:dyDescent="0.25">
      <c r="A28" s="139" t="s">
        <v>64</v>
      </c>
      <c r="B28" s="139"/>
      <c r="C28" s="139"/>
      <c r="D28" s="139"/>
      <c r="E28" s="139"/>
    </row>
    <row r="29" spans="1:12" ht="80.25" customHeight="1" x14ac:dyDescent="0.25">
      <c r="A29" s="139" t="s">
        <v>66</v>
      </c>
      <c r="B29" s="139"/>
      <c r="C29" s="139"/>
      <c r="D29" s="139"/>
      <c r="E29" s="139"/>
    </row>
    <row r="30" spans="1:12" ht="18.75" customHeight="1" x14ac:dyDescent="0.25">
      <c r="A30" s="169"/>
      <c r="B30" s="169"/>
      <c r="C30" s="169"/>
      <c r="D30" s="169"/>
      <c r="E30" s="169"/>
    </row>
    <row r="31" spans="1:12" ht="41.25" customHeight="1" x14ac:dyDescent="0.25">
      <c r="A31" s="123"/>
      <c r="B31" s="123"/>
      <c r="C31" s="123"/>
      <c r="D31" s="123"/>
      <c r="E31" s="123"/>
    </row>
    <row r="32" spans="1:12" ht="38.25" customHeight="1" x14ac:dyDescent="0.25">
      <c r="A32" s="123"/>
      <c r="B32" s="123"/>
      <c r="C32" s="123"/>
      <c r="D32" s="123"/>
      <c r="E32" s="123"/>
      <c r="F32"/>
    </row>
    <row r="33" spans="1:5" ht="18.75" customHeight="1" x14ac:dyDescent="0.25">
      <c r="A33" s="124"/>
      <c r="B33" s="124"/>
      <c r="C33" s="124"/>
      <c r="D33" s="124"/>
      <c r="E33" s="124"/>
    </row>
    <row r="34" spans="1:5" ht="217.5" customHeight="1" x14ac:dyDescent="0.25">
      <c r="A34" s="125"/>
      <c r="B34" s="126"/>
      <c r="C34" s="126"/>
      <c r="D34" s="126"/>
      <c r="E34" s="126"/>
    </row>
    <row r="35" spans="1:5" ht="53.25" customHeight="1" x14ac:dyDescent="0.25">
      <c r="A35" s="125"/>
      <c r="B35" s="127"/>
      <c r="C35" s="127"/>
      <c r="D35" s="127"/>
      <c r="E35" s="127"/>
    </row>
    <row r="36" spans="1:5" x14ac:dyDescent="0.25">
      <c r="A36" s="122"/>
      <c r="B36" s="122"/>
      <c r="C36" s="122"/>
      <c r="D36" s="122"/>
      <c r="E36" s="122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6" sqref="C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70" t="s">
        <v>439</v>
      </c>
      <c r="B1" s="170"/>
      <c r="C1" s="170"/>
    </row>
    <row r="2" spans="1:3" ht="31.5" x14ac:dyDescent="0.25">
      <c r="A2" s="91" t="s">
        <v>440</v>
      </c>
      <c r="B2" s="92" t="s">
        <v>441</v>
      </c>
      <c r="C2" s="91" t="s">
        <v>442</v>
      </c>
    </row>
    <row r="3" spans="1:3" ht="92.25" customHeight="1" x14ac:dyDescent="0.25">
      <c r="A3" s="93">
        <v>1</v>
      </c>
      <c r="B3" s="94" t="s">
        <v>443</v>
      </c>
      <c r="C3" s="93">
        <v>3.7</v>
      </c>
    </row>
    <row r="4" spans="1:3" ht="110.25" x14ac:dyDescent="0.25">
      <c r="A4" s="93">
        <v>2</v>
      </c>
      <c r="B4" s="94" t="s">
        <v>444</v>
      </c>
      <c r="C4" s="93">
        <v>3</v>
      </c>
    </row>
    <row r="5" spans="1:3" ht="116.25" customHeight="1" x14ac:dyDescent="0.25">
      <c r="A5" s="93">
        <v>3</v>
      </c>
      <c r="B5" s="94" t="s">
        <v>445</v>
      </c>
      <c r="C5" s="93">
        <v>2.4</v>
      </c>
    </row>
    <row r="6" spans="1:3" ht="157.5" x14ac:dyDescent="0.25">
      <c r="A6" s="93">
        <v>4</v>
      </c>
      <c r="B6" s="94" t="s">
        <v>446</v>
      </c>
      <c r="C6" s="93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2025-08-15T03:54:36Z</dcterms:modified>
</cp:coreProperties>
</file>