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958" firstSheet="4" activeTab="8"/>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_use1" localSheetId="6">#REF!</definedName>
    <definedName name="a" localSheetId="6">'5 анализ экон эффект'!a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эффект'!asd</definedName>
    <definedName name="asd">[0]!asd</definedName>
    <definedName name="b" localSheetId="6">'5 анализ экон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'[4]Master Cashflows - Contractual'!#REF!</definedName>
    <definedName name="CompOt" localSheetId="6">'5 анализ экон эффект'!CompOt</definedName>
    <definedName name="CompOt">[0]!CompOt</definedName>
    <definedName name="CompRas" localSheetId="6">'5 анализ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[0]!dfg</definedName>
    <definedName name="dip">[6]FST5!$G$149:$G$165,P1_dip,P2_dip,P3_dip,P4_dip</definedName>
    <definedName name="DM" localSheetId="6">[0]!USD/1.701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 localSheetId="6">#REF!</definedName>
    <definedName name="ESOcom">#REF!</definedName>
    <definedName name="ew" localSheetId="6">'5 анализ экон эффект'!ew</definedName>
    <definedName name="ew">[0]!ew</definedName>
    <definedName name="Expas">#REF!</definedName>
    <definedName name="export_year">#REF!</definedName>
    <definedName name="Extra_Pay">#REF!</definedName>
    <definedName name="fg" localSheetId="6">'5 анализ экон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 localSheetId="6">'5 анализ экон эффект'!gggg</definedName>
    <definedName name="gggg">[0]!gggg</definedName>
    <definedName name="Go" localSheetId="6">'5 анализ экон эффект'!Go</definedName>
    <definedName name="Go">[0]!Go</definedName>
    <definedName name="GoAssetChart" localSheetId="6">'5 анализ экон эффект'!GoAssetChart</definedName>
    <definedName name="GoAssetChart">[0]!GoAssetChart</definedName>
    <definedName name="GoBack" localSheetId="6">'5 анализ экон эффект'!GoBack</definedName>
    <definedName name="GoBack">[0]!GoBack</definedName>
    <definedName name="GoBalanceSheet" localSheetId="6">'5 анализ экон эффект'!GoBalanceSheet</definedName>
    <definedName name="GoBalanceSheet">[0]!GoBalanceSheet</definedName>
    <definedName name="GoCashFlow" localSheetId="6">'5 анализ экон эффект'!GoCashFlow</definedName>
    <definedName name="GoCashFlow">[0]!GoCashFlow</definedName>
    <definedName name="GoData" localSheetId="6">'5 анализ экон эффект'!GoData</definedName>
    <definedName name="GoData">[0]!GoData</definedName>
    <definedName name="GoIncomeChart" localSheetId="6">'5 анализ экон эффект'!GoIncomeChart</definedName>
    <definedName name="GoIncomeChart">[0]!GoIncomeChart</definedName>
    <definedName name="GoIncomeChart1" localSheetId="6">'5 анализ экон эффект'!GoIncomeChart1</definedName>
    <definedName name="GoIncomeChart1">[0]!GoIncomeChart1</definedName>
    <definedName name="grace1" localSheetId="6">#REF!</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анализ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[0]!jjjjjj</definedName>
    <definedName name="k" localSheetId="6">'5 анализ экон эффект'!k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эффект'!Values_Entered,[0]!Header_Row+'5 анализ экон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[0]!mm</definedName>
    <definedName name="MO">#REF!</definedName>
    <definedName name="Moeuvre" localSheetId="6">[12]Personnel!#REF!</definedName>
    <definedName name="Moeuvre">[12]Personnel!#REF!</definedName>
    <definedName name="MONTH">#REF!</definedName>
    <definedName name="net">[6]FST5!$G$100:$G$116,P1_net</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'[17]2001'!#REF!</definedName>
    <definedName name="popamia">#REF!</definedName>
    <definedName name="pp">#REF!</definedName>
    <definedName name="Princ">#REF!</definedName>
    <definedName name="Print_Area_Reset" localSheetId="6">OFFSET([0]!Full_Print,0,0,'5 анализ экон эффект'!Last_Row)</definedName>
    <definedName name="Print_Area_Reset">OFFSET(Full_Print,0,0,Last_Row)</definedName>
    <definedName name="promd_Запрос_с_16_по_19">#REF!</definedName>
    <definedName name="PROT">#REF!,#REF!,#REF!,#REF!,#REF!,#REF!</definedName>
    <definedName name="qaz" localSheetId="6">'5 анализ экон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 localSheetId="6">[21]Заголовок!#REF!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эффект'!P1_SET_PROT</definedName>
    <definedName name="SET_PROT">#REF!,#REF!,#REF!,#REF!,#REF!,[0]!P1_SET_PROT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эффект'!$A$5:$P$135</definedName>
    <definedName name="Z_AC8EA1BC_643F_4AE6_AE21_F651307F6DCB_.wvu.Rows" localSheetId="6" hidden="1">'5 анализ экон эффект'!$129:$130</definedName>
    <definedName name="Z_D71A4BE8_6F70_47D4_8446_083D76F26E47_.wvu.PrintArea" localSheetId="6" hidden="1">'5 анализ экон эффект'!$A$1:$P$129</definedName>
    <definedName name="Z_F991F392_09E7_498E_81FF_BD247503D93B_.wvu.PrintArea" localSheetId="6" hidden="1">'5 анализ экон эффект'!$A$1:$P$129</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[0]!аа</definedName>
    <definedName name="АААААААА" localSheetId="6">'5 анализ экон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 localSheetId="6">#REF!</definedName>
    <definedName name="АЛ_Ф_Т">#REF!</definedName>
    <definedName name="Алмаз2">[29]Дебиторка!$J$7</definedName>
    <definedName name="АЛЮМ_АВЧ">#REF!</definedName>
    <definedName name="АЛЮМ_АТЧ">#REF!</definedName>
    <definedName name="АН_Б">#REF!</definedName>
    <definedName name="АН_Б_ТОЛ" localSheetId="6">[28]Калькуляции!#REF!</definedName>
    <definedName name="АН_Б_ТОЛ">[28]Калькуляции!#REF!</definedName>
    <definedName name="АН_М">#REF!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 localSheetId="6">'5 анализ экон эффект'!б</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 localSheetId="6">'5 анализ экон эффект'!бб</definedName>
    <definedName name="бб">[0]!бб</definedName>
    <definedName name="ббббб" localSheetId="6">'5 анализ экон эффект'!ббббб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эффект'!в</definedName>
    <definedName name="в">[0]!в</definedName>
    <definedName name="В_В">#REF!</definedName>
    <definedName name="В_ДП" localSheetId="6">[28]Калькуляции!#REF!</definedName>
    <definedName name="В_ДП">[28]Калькуляции!#REF!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#REF!</definedName>
    <definedName name="в23ё" localSheetId="6">'5 анализ экон эффект'!в23ё</definedName>
    <definedName name="в23ё">[0]!в23ё</definedName>
    <definedName name="В5">[33]БДДС_нов!$C$1:$H$501</definedName>
    <definedName name="ВАЛОВЫЙ">#REF!</definedName>
    <definedName name="вариант">'[34]ПФВ-0.6'!$D$71:$E$71</definedName>
    <definedName name="вв" localSheetId="6">'5 анализ экон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#REF!</definedName>
    <definedName name="ВН_АВЧ_ДП" localSheetId="6">[28]Калькуляции!#REF!</definedName>
    <definedName name="ВН_АВЧ_ДП">[28]Калькуляции!#REF!</definedName>
    <definedName name="ВН_АВЧ_ТОЛ">#REF!</definedName>
    <definedName name="ВН_АВЧ_ЭКС">#REF!</definedName>
    <definedName name="ВН_АТЧ_ВН">#REF!</definedName>
    <definedName name="ВН_АТЧ_ДП" localSheetId="6">[28]Калькуляции!#REF!</definedName>
    <definedName name="ВН_АТЧ_ДП">[28]Калькуляции!#REF!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#REF!</definedName>
    <definedName name="ВН_Р">#REF!</definedName>
    <definedName name="ВН_С_ВН">#REF!</definedName>
    <definedName name="ВН_С_ДП" localSheetId="6">[28]Калькуляции!#REF!</definedName>
    <definedName name="ВН_С_ДП">[28]Калькуляции!#REF!</definedName>
    <definedName name="ВН_С_ТОЛ">#REF!</definedName>
    <definedName name="ВН_С_ЭКС">#REF!</definedName>
    <definedName name="ВН_Т" localSheetId="6">#REF!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 localSheetId="6">#REF!</definedName>
    <definedName name="ВСП1">#REF!</definedName>
    <definedName name="ВСП2" localSheetId="6">#REF!</definedName>
    <definedName name="ВСП2">#REF!</definedName>
    <definedName name="ВСПОМОГ">#REF!</definedName>
    <definedName name="ВТОМ">#REF!</definedName>
    <definedName name="ВТОП">#REF!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 localSheetId="6">[28]Калькуляции!#REF!</definedName>
    <definedName name="ГЛ_ДП">[28]Калькуляции!#REF!</definedName>
    <definedName name="ГЛ_Т">#REF!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 localSheetId="6">'5 анализ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эффект'!д</definedName>
    <definedName name="д">[0]!д</definedName>
    <definedName name="ДАВ_ЖИД">#REF!</definedName>
    <definedName name="ДАВ_КАТАНКА" localSheetId="6">[28]Калькуляции!#REF!</definedName>
    <definedName name="ДАВ_КАТАНКА">[28]Калькуляции!#REF!</definedName>
    <definedName name="ДАВ_МЕЛК">#REF!</definedName>
    <definedName name="ДАВ_СЛИТКИ">#REF!</definedName>
    <definedName name="Дав_тв" localSheetId="6">#REF!</definedName>
    <definedName name="Дав_тв">#REF!</definedName>
    <definedName name="ДАВ_ШТАН">#REF!</definedName>
    <definedName name="ДАВАЛЬЧЕСИЙ" localSheetId="6">#REF!</definedName>
    <definedName name="ДАВАЛЬЧЕСИЙ">#REF!</definedName>
    <definedName name="ДАВАЛЬЧЕСКИЙ">#REF!</definedName>
    <definedName name="Данкор2">[29]Дебиторка!$J$27</definedName>
    <definedName name="ДАТА">[35]Лист1!$A$38:$A$50</definedName>
    <definedName name="Дв" localSheetId="6">'5 анализ экон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эффект'!е</definedName>
    <definedName name="е">[0]!е</definedName>
    <definedName name="ЕСН">[44]Макро!$B$4</definedName>
    <definedName name="ж" localSheetId="6">'5 анализ экон эффект'!ж</definedName>
    <definedName name="ж">[0]!ж</definedName>
    <definedName name="жжжжжжж" localSheetId="6">'5 анализ экон эффект'!жжжжжжж</definedName>
    <definedName name="жжжжжжж">[0]!жжжжжжж</definedName>
    <definedName name="ЖИДКИЙ">#REF!</definedName>
    <definedName name="з" localSheetId="6">'5 анализ экон эффект'!з</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 localSheetId="6">[28]Калькуляции!#REF!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 localSheetId="6">'5 анализ экон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эффект'!и</definedName>
    <definedName name="и">[0]!и</definedName>
    <definedName name="ИЗВ_М">#REF!</definedName>
    <definedName name="ИЗМНЗП_АВЧ">#REF!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 localSheetId="6">'5 анализ экон эффект'!й</definedName>
    <definedName name="й">[0]!й</definedName>
    <definedName name="йй" localSheetId="6">'5 анализ экон эффект'!йй</definedName>
    <definedName name="йй">[0]!йй</definedName>
    <definedName name="ййййййййййййй" localSheetId="6">'5 анализ экон эффект'!ййййййййййййй</definedName>
    <definedName name="ййййййййййййй">[0]!ййййййййййййй</definedName>
    <definedName name="ЙЦУ" localSheetId="6">#REF!</definedName>
    <definedName name="ЙЦУ">#REF!</definedName>
    <definedName name="к" localSheetId="6">'5 анализ экон эффект'!к</definedName>
    <definedName name="к">[0]!к</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 localSheetId="6">'5 анализ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 localSheetId="6">'5 анализ экон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[0]!м</definedName>
    <definedName name="МАГНИЙ" localSheetId="6">[28]Калькуляции!#REF!</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анализ экон эффект'!мым</definedName>
    <definedName name="мым">[0]!мым</definedName>
    <definedName name="н" localSheetId="6">'5 анализ экон эффект'!н</definedName>
    <definedName name="н">[0]!н</definedName>
    <definedName name="Н_2ЦЕХ_СКАЛ" localSheetId="6">#REF!</definedName>
    <definedName name="Н_2ЦЕХ_СКАЛ">#REF!</definedName>
    <definedName name="Н_АЛФ">#REF!</definedName>
    <definedName name="Н_АМ_МЛ" localSheetId="6">[28]Калькуляции!#REF!</definedName>
    <definedName name="Н_АМ_МЛ">[28]Калькуляции!#REF!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 localSheetId="6">#REF!</definedName>
    <definedName name="Н_КАО_СКАЛ">#REF!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#REF!</definedName>
    <definedName name="Н_КРСЛИТКИ" localSheetId="6">[28]Калькуляции!#REF!</definedName>
    <definedName name="Н_КРСЛИТКИ">[28]Калькуляции!#REF!</definedName>
    <definedName name="Н_КРСМ">#REF!</definedName>
    <definedName name="Н_КРФ" localSheetId="6">[28]Калькуляции!#REF!</definedName>
    <definedName name="Н_КРФ">[28]Калькуляции!#REF!</definedName>
    <definedName name="Н_КСГИД">#REF!</definedName>
    <definedName name="Н_КСКАУСТ">#REF!</definedName>
    <definedName name="Н_КСПЕНА">#REF!</definedName>
    <definedName name="Н_КСПЕНА_С" localSheetId="6">[28]Калькуляции!#REF!</definedName>
    <definedName name="Н_КСПЕНА_С">[28]Калькуляции!#REF!</definedName>
    <definedName name="Н_КССОДГО">#REF!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#REF!</definedName>
    <definedName name="Н_ЭНМЕЛКИЕ">#REF!</definedName>
    <definedName name="Н_ЭНРЕКВИЗИТЫ" localSheetId="6">[28]Калькуляции!#REF!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 localSheetId="6">[28]Калькуляции!#REF!</definedName>
    <definedName name="НН_АВЧСЫР">[28]Калькуляции!#REF!</definedName>
    <definedName name="НН_АВЧТОВ">#REF!</definedName>
    <definedName name="нов" localSheetId="6">'5 анализ экон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#REF!</definedName>
    <definedName name="НС_МАРГЛИГ" localSheetId="6">[28]Калькуляции!#REF!</definedName>
    <definedName name="НС_МАРГЛИГ">[28]Калькуляции!#REF!</definedName>
    <definedName name="НСРФ">#REF!</definedName>
    <definedName name="НСРФ2">#REF!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#REF!</definedName>
    <definedName name="НТ_КАТАНКА" localSheetId="6">[28]Калькуляции!#REF!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 localSheetId="6">[28]Калькуляции!#REF!</definedName>
    <definedName name="НТ_ЧМ">[28]Калькуляции!#REF!</definedName>
    <definedName name="НТ_ЧМЖ">#REF!</definedName>
    <definedName name="о" localSheetId="6">'5 анализ экон эффект'!о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эффект'!$A$1:$U$166</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 localSheetId="6">[28]Калькуляции!#REF!</definedName>
    <definedName name="ОБЩ_ВН">[28]Калькуляции!#REF!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#REF!</definedName>
    <definedName name="ОС_АН_Б">#REF!</definedName>
    <definedName name="ОС_АН_Б_ТОЛ" localSheetId="6">[28]Калькуляции!#REF!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 localSheetId="6">[28]Калькуляции!#REF!</definedName>
    <definedName name="ОС_ГЛ_ДП">[28]Калькуляции!#REF!</definedName>
    <definedName name="ОС_ГЛ_Т">#REF!</definedName>
    <definedName name="ОС_ГЛ_Ш">#REF!</definedName>
    <definedName name="ОС_ГР">#REF!</definedName>
    <definedName name="ОС_ДИЭТ" localSheetId="6">[28]Калькуляции!#REF!</definedName>
    <definedName name="ОС_ДИЭТ">[28]Калькуляции!#REF!</definedName>
    <definedName name="ОС_ИЗВ_М">#REF!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#REF!</definedName>
    <definedName name="ОС_ОЛЕ">#REF!</definedName>
    <definedName name="ОС_П_УГ">#REF!</definedName>
    <definedName name="ОС_П_УГ_С" localSheetId="6">[28]Калькуляции!#REF!</definedName>
    <definedName name="ОС_П_УГ_С">[28]Калькуляции!#REF!</definedName>
    <definedName name="ОС_П_ЦЕМ">#REF!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эффект'!п</definedName>
    <definedName name="п">[0]!п</definedName>
    <definedName name="П_КГ_С" localSheetId="6">[28]Калькуляции!#REF!</definedName>
    <definedName name="П_КГ_С">[28]Калькуляции!#REF!</definedName>
    <definedName name="П_УГ">#REF!</definedName>
    <definedName name="П_УГ_С" localSheetId="6">[28]Калькуляции!#REF!</definedName>
    <definedName name="П_УГ_С">[28]Калькуляции!#REF!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 localSheetId="6">'5 анализ экон эффект'!р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эффект'!с</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 localSheetId="6">'5 анализ экон эффект'!сс</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 localSheetId="6">'5 анализ экон эффект'!сссс</definedName>
    <definedName name="сссс">[0]!сссс</definedName>
    <definedName name="ссы" localSheetId="6">'5 анализ экон эффект'!ссы</definedName>
    <definedName name="ссы">[0]!ссы</definedName>
    <definedName name="ссы2" localSheetId="6">'5 анализ экон эффект'!ссы2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 localSheetId="6">[28]Калькуляции!#REF!</definedName>
    <definedName name="СЫР_ДП">[28]Калькуляции!#REF!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#REF!</definedName>
    <definedName name="СЫРЬЁ" localSheetId="6">#REF!</definedName>
    <definedName name="СЫРЬЁ">#REF!</definedName>
    <definedName name="т" localSheetId="6">'5 анализ экон эффект'!т</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#REF!</definedName>
    <definedName name="ТИ">#REF!</definedName>
    <definedName name="Товарная_продукция_2" localSheetId="6">[50]июнь9!#REF!</definedName>
    <definedName name="Товарная_продукция_2">[50]июнь9!#REF!</definedName>
    <definedName name="ТОВАРНЫЙ">#REF!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#REF!</definedName>
    <definedName name="третий">#REF!</definedName>
    <definedName name="тт">#REF!</definedName>
    <definedName name="тэ">#REF!</definedName>
    <definedName name="у" localSheetId="6">'5 анализ экон эффект'!у</definedName>
    <definedName name="у">[0]!у</definedName>
    <definedName name="УГОЛЬ">[43]Справочники!$A$19:$A$21</definedName>
    <definedName name="ук" localSheetId="6">'5 анализ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[0]!УП</definedName>
    <definedName name="УСЛУГИ_6063" localSheetId="6">[28]Калькуляции!#REF!</definedName>
    <definedName name="УСЛУГИ_6063">[28]Калькуляции!#REF!</definedName>
    <definedName name="уфе" localSheetId="6">'5 анализ экон эффект'!уфе</definedName>
    <definedName name="уфе">[0]!уфе</definedName>
    <definedName name="уфэ" localSheetId="6">'5 анализ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 localSheetId="6">[28]Калькуляции!#REF!</definedName>
    <definedName name="ФЛОТ_ОКСА">[28]Калькуляции!#REF!</definedName>
    <definedName name="форм">#REF!</definedName>
    <definedName name="Формат_ширина" localSheetId="6">'5 анализ экон эффект'!Формат_ширина</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 localSheetId="6">#REF!</definedName>
    <definedName name="ФЫ">#REF!</definedName>
    <definedName name="фыв" localSheetId="6">'5 анализ экон эффект'!фыв</definedName>
    <definedName name="фыв">[0]!фыв</definedName>
    <definedName name="х" localSheetId="6">'5 анализ экон эффект'!х</definedName>
    <definedName name="х">[0]!х</definedName>
    <definedName name="ХЛ_Н">#REF!</definedName>
    <definedName name="хоз.работы">'[30]цены цехов'!$D$31</definedName>
    <definedName name="ц" localSheetId="6">'5 анализ экон эффект'!ц</definedName>
    <definedName name="ц">[0]!ц</definedName>
    <definedName name="ЦЕННЗП_АВЧ">#REF!</definedName>
    <definedName name="ЦЕННЗП_АТЧ">#REF!</definedName>
    <definedName name="ЦЕХ_К" localSheetId="6">[28]Калькуляции!#REF!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анализ экон эффект'!цу</definedName>
    <definedName name="цу">[0]!цу</definedName>
    <definedName name="ч" localSheetId="6">'5 анализ экон эффект'!ч</definedName>
    <definedName name="ч">[0]!ч</definedName>
    <definedName name="четвертый">#REF!</definedName>
    <definedName name="ш" localSheetId="6">'5 анализ экон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 localSheetId="6">'5 анализ экон эффект'!щ</definedName>
    <definedName name="щ">[0]!щ</definedName>
    <definedName name="ъ" localSheetId="6">#REF!</definedName>
    <definedName name="ъ">#REF!</definedName>
    <definedName name="ы" localSheetId="6">'5 анализ экон эффект'!ы</definedName>
    <definedName name="ы">[0]!ы</definedName>
    <definedName name="ыв" localSheetId="6">'5 анализ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[0]!ыыыы</definedName>
    <definedName name="ыыыыы" localSheetId="6">'5 анализ экон эффект'!ыыыыы</definedName>
    <definedName name="ыыыыы">[0]!ыыыыы</definedName>
    <definedName name="ыыыыыы" localSheetId="6">'5 анализ экон эффект'!ыыыыыы</definedName>
    <definedName name="ыыыыыы">[0]!ыыыыыы</definedName>
    <definedName name="ыыыыыыыыыыыыыыы" localSheetId="6">'5 анализ экон эффект'!ыыыыыыыыыыыыыыы</definedName>
    <definedName name="ыыыыыыыыыыыыыыы">[0]!ыыыыыыыыыыыыыыы</definedName>
    <definedName name="ь" localSheetId="6">'5 анализ экон эффект'!ь</definedName>
    <definedName name="ь">[0]!ь</definedName>
    <definedName name="ьь">#REF!</definedName>
    <definedName name="ььььь" localSheetId="6">'5 анализ экон эффект'!ььььь</definedName>
    <definedName name="ььььь">[0]!ььььь</definedName>
    <definedName name="э" localSheetId="6">'5 анализ экон эффект'!э</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 localSheetId="6">[28]Калькуляции!#REF!</definedName>
    <definedName name="ЭЭ_ДП">[28]Калькуляции!#REF!</definedName>
    <definedName name="ЭЭ_ЗФА">#REF!</definedName>
    <definedName name="ЭЭ_Т">#REF!</definedName>
    <definedName name="ЭЭ_ТОЛ" localSheetId="6">[28]Калькуляции!#REF!</definedName>
    <definedName name="ЭЭ_ТОЛ">[28]Калькуляции!#REF!</definedName>
    <definedName name="эээээээээээээээээээээ" localSheetId="6">'5 анализ экон эффект'!эээээээээээээээээээээ</definedName>
    <definedName name="эээээээээээээээээээээ">[0]!эээээээээээээээээээээ</definedName>
    <definedName name="ю" localSheetId="6">'5 анализ экон эффект'!ю</definedName>
    <definedName name="ю">[0]!ю</definedName>
    <definedName name="юр_тариф">#REF!</definedName>
    <definedName name="я" localSheetId="6">'5 анализ экон эффект'!я</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F128" i="25"/>
  <c r="D127" i="25"/>
  <c r="C127" i="25"/>
  <c r="B127" i="25"/>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E98" i="25"/>
  <c r="C83" i="25"/>
  <c r="C82" i="25"/>
  <c r="B81" i="25"/>
  <c r="A81" i="25"/>
  <c r="B80" i="25"/>
  <c r="A80" i="25"/>
  <c r="B79" i="25"/>
  <c r="A79" i="25"/>
  <c r="B78" i="25"/>
  <c r="A78" i="25"/>
  <c r="B77" i="25"/>
  <c r="A77" i="25"/>
  <c r="B76" i="25"/>
  <c r="B130" i="25" s="1"/>
  <c r="B75" i="25"/>
  <c r="B74" i="25"/>
  <c r="B106" i="25" s="1"/>
  <c r="B68" i="25"/>
  <c r="C66" i="25"/>
  <c r="C75" i="25" s="1"/>
  <c r="D65" i="25"/>
  <c r="D83" i="25" s="1"/>
  <c r="C65" i="25"/>
  <c r="C84" i="25" s="1"/>
  <c r="C63" i="25"/>
  <c r="B61" i="25"/>
  <c r="B62" i="25" s="1"/>
  <c r="A51" i="25"/>
  <c r="A50" i="25"/>
  <c r="A49" i="25"/>
  <c r="B44" i="25"/>
  <c r="B24" i="25"/>
  <c r="B23" i="25"/>
  <c r="B22" i="25"/>
  <c r="B21" i="25"/>
  <c r="B20" i="25"/>
  <c r="B18" i="25"/>
  <c r="B113" i="25" s="1"/>
  <c r="A13" i="25"/>
  <c r="C80" i="25" l="1"/>
  <c r="C78" i="25"/>
  <c r="C74" i="25"/>
  <c r="C68" i="25"/>
  <c r="B70" i="25"/>
  <c r="C77" i="25"/>
  <c r="C76" i="25" s="1"/>
  <c r="C81" i="25"/>
  <c r="D84" i="25"/>
  <c r="C112" i="25"/>
  <c r="G129" i="25"/>
  <c r="H128" i="25"/>
  <c r="D63" i="25"/>
  <c r="E65" i="25"/>
  <c r="D66" i="25"/>
  <c r="D75" i="25" s="1"/>
  <c r="C105" i="25"/>
  <c r="C117" i="25" s="1"/>
  <c r="B112" i="25"/>
  <c r="B111" i="25"/>
  <c r="C79" i="25"/>
  <c r="D82" i="25"/>
  <c r="B86" i="25"/>
  <c r="B90" i="25" s="1"/>
  <c r="A12" i="24"/>
  <c r="A9" i="24"/>
  <c r="D112" i="25" l="1"/>
  <c r="D81" i="25"/>
  <c r="D79" i="25"/>
  <c r="D77" i="25"/>
  <c r="D76" i="25" s="1"/>
  <c r="D80" i="25"/>
  <c r="D68" i="25"/>
  <c r="D78" i="25"/>
  <c r="D74" i="25"/>
  <c r="E63" i="25"/>
  <c r="C130" i="25"/>
  <c r="C88" i="25"/>
  <c r="D105" i="25"/>
  <c r="D117" i="25" s="1"/>
  <c r="C87" i="25"/>
  <c r="C106" i="25"/>
  <c r="C89" i="25"/>
  <c r="B107" i="25"/>
  <c r="E84" i="25"/>
  <c r="E82" i="25"/>
  <c r="E83" i="25"/>
  <c r="E66" i="25"/>
  <c r="E75" i="25" s="1"/>
  <c r="F65" i="25"/>
  <c r="I128" i="25"/>
  <c r="H129" i="25"/>
  <c r="B71" i="25"/>
  <c r="C86" i="25"/>
  <c r="C90" i="25" s="1"/>
  <c r="A12" i="23"/>
  <c r="A9" i="23"/>
  <c r="A12" i="5"/>
  <c r="A9" i="5"/>
  <c r="C107" i="25" l="1"/>
  <c r="B72" i="25"/>
  <c r="B91" i="25" s="1"/>
  <c r="F83" i="25"/>
  <c r="F84" i="25"/>
  <c r="G65" i="25"/>
  <c r="F82" i="25"/>
  <c r="F66" i="25"/>
  <c r="F75" i="25" s="1"/>
  <c r="D106" i="25"/>
  <c r="D89" i="25"/>
  <c r="D87" i="25"/>
  <c r="D88" i="25"/>
  <c r="D130" i="25"/>
  <c r="C69" i="25"/>
  <c r="B114" i="25"/>
  <c r="I129" i="25"/>
  <c r="J128" i="25"/>
  <c r="E112" i="25"/>
  <c r="C108" i="25"/>
  <c r="E80" i="25"/>
  <c r="E78" i="25"/>
  <c r="E74" i="25"/>
  <c r="E81" i="25"/>
  <c r="E77" i="25"/>
  <c r="F63" i="25"/>
  <c r="E79" i="25"/>
  <c r="E68" i="25"/>
  <c r="D86" i="25"/>
  <c r="A11" i="15"/>
  <c r="A8" i="15"/>
  <c r="A12" i="16"/>
  <c r="A9" i="16"/>
  <c r="A12" i="10"/>
  <c r="A9" i="10"/>
  <c r="A11" i="17"/>
  <c r="A8" i="17"/>
  <c r="A12" i="14"/>
  <c r="A9" i="14"/>
  <c r="A13" i="13"/>
  <c r="A10" i="13"/>
  <c r="A11" i="12"/>
  <c r="A8" i="12"/>
  <c r="F81" i="25" l="1"/>
  <c r="F79" i="25"/>
  <c r="F77" i="25"/>
  <c r="F78" i="25"/>
  <c r="F74" i="25"/>
  <c r="F68" i="25"/>
  <c r="F80" i="25"/>
  <c r="G63" i="25"/>
  <c r="C71" i="25"/>
  <c r="D69" i="25"/>
  <c r="D90" i="25"/>
  <c r="E76" i="25"/>
  <c r="E88" i="25"/>
  <c r="E106" i="25"/>
  <c r="E89" i="25"/>
  <c r="F105" i="25"/>
  <c r="F117" i="25" s="1"/>
  <c r="E87" i="25"/>
  <c r="E108" i="25" s="1"/>
  <c r="E156" i="25" s="1"/>
  <c r="E166" i="25" s="1"/>
  <c r="C156" i="25"/>
  <c r="C166" i="25" s="1"/>
  <c r="C120" i="25"/>
  <c r="C143" i="25" s="1"/>
  <c r="C116" i="25"/>
  <c r="J129" i="25"/>
  <c r="K128" i="25"/>
  <c r="D108" i="25"/>
  <c r="D156" i="25" s="1"/>
  <c r="D166" i="25" s="1"/>
  <c r="E105" i="25"/>
  <c r="E117" i="25" s="1"/>
  <c r="F112" i="25"/>
  <c r="G84" i="25"/>
  <c r="G82" i="25"/>
  <c r="G83" i="25"/>
  <c r="G66" i="25"/>
  <c r="G75" i="25" s="1"/>
  <c r="H65" i="25"/>
  <c r="B109" i="25"/>
  <c r="B92" i="25"/>
  <c r="B94" i="25" l="1"/>
  <c r="B93" i="25"/>
  <c r="H83" i="25"/>
  <c r="H82" i="25"/>
  <c r="I65" i="25"/>
  <c r="H84" i="25"/>
  <c r="H66" i="25"/>
  <c r="H75" i="25" s="1"/>
  <c r="K129" i="25"/>
  <c r="L128" i="25"/>
  <c r="D116" i="25"/>
  <c r="D121" i="25" s="1"/>
  <c r="E120" i="25"/>
  <c r="E143" i="25" s="1"/>
  <c r="E130" i="25"/>
  <c r="E86" i="25"/>
  <c r="E90" i="25" s="1"/>
  <c r="D71" i="25"/>
  <c r="F106" i="25"/>
  <c r="F89" i="25"/>
  <c r="F87" i="25"/>
  <c r="F88" i="25"/>
  <c r="F76" i="25"/>
  <c r="G112" i="25"/>
  <c r="E116" i="25"/>
  <c r="D120" i="25"/>
  <c r="D143" i="25" s="1"/>
  <c r="D107" i="25"/>
  <c r="C114" i="25"/>
  <c r="C72" i="25"/>
  <c r="C91" i="25" s="1"/>
  <c r="C111" i="25"/>
  <c r="G80" i="25"/>
  <c r="G78" i="25"/>
  <c r="G74" i="25"/>
  <c r="G79" i="25"/>
  <c r="H63" i="25"/>
  <c r="G81" i="25"/>
  <c r="G77" i="25"/>
  <c r="G68" i="25"/>
  <c r="C119" i="25" l="1"/>
  <c r="C109" i="25"/>
  <c r="C92" i="25"/>
  <c r="D114" i="25"/>
  <c r="D72" i="25"/>
  <c r="D91" i="25" s="1"/>
  <c r="M128" i="25"/>
  <c r="L129" i="25"/>
  <c r="H112" i="25"/>
  <c r="I84" i="25"/>
  <c r="I82" i="25"/>
  <c r="I83" i="25"/>
  <c r="I66" i="25"/>
  <c r="I75" i="25" s="1"/>
  <c r="J65" i="25"/>
  <c r="G76" i="25"/>
  <c r="H81" i="25"/>
  <c r="H79" i="25"/>
  <c r="H77" i="25"/>
  <c r="H80" i="25"/>
  <c r="H68" i="25"/>
  <c r="H78" i="25"/>
  <c r="H74" i="25"/>
  <c r="I63" i="25"/>
  <c r="G88" i="25"/>
  <c r="H105" i="25"/>
  <c r="H117" i="25" s="1"/>
  <c r="G87" i="25"/>
  <c r="G106" i="25"/>
  <c r="G89" i="25"/>
  <c r="E121" i="25"/>
  <c r="F130" i="25"/>
  <c r="F86" i="25"/>
  <c r="F90" i="25" s="1"/>
  <c r="F108" i="25"/>
  <c r="G105" i="25"/>
  <c r="G117" i="25" s="1"/>
  <c r="E69" i="25"/>
  <c r="E107" i="25"/>
  <c r="B110" i="25"/>
  <c r="F107" i="25" l="1"/>
  <c r="I80" i="25"/>
  <c r="I78" i="25"/>
  <c r="I74" i="25"/>
  <c r="I81" i="25"/>
  <c r="I77" i="25"/>
  <c r="J63" i="25"/>
  <c r="I79" i="25"/>
  <c r="I68" i="25"/>
  <c r="G130" i="25"/>
  <c r="G86" i="25"/>
  <c r="G90" i="25" s="1"/>
  <c r="J83" i="25"/>
  <c r="J84" i="25"/>
  <c r="K65" i="25"/>
  <c r="J82" i="25"/>
  <c r="J66" i="25"/>
  <c r="J75" i="25" s="1"/>
  <c r="M129" i="25"/>
  <c r="N128" i="25"/>
  <c r="C110" i="25"/>
  <c r="C115" i="25" s="1"/>
  <c r="C118" i="25" s="1"/>
  <c r="B115" i="25"/>
  <c r="E71" i="25"/>
  <c r="F69" i="25"/>
  <c r="F156" i="25"/>
  <c r="F166" i="25" s="1"/>
  <c r="F120" i="25"/>
  <c r="F143" i="25" s="1"/>
  <c r="F116" i="25"/>
  <c r="F121" i="25" s="1"/>
  <c r="G108" i="25"/>
  <c r="G156" i="25" s="1"/>
  <c r="G166" i="25" s="1"/>
  <c r="H106" i="25"/>
  <c r="I105" i="25"/>
  <c r="I117" i="25" s="1"/>
  <c r="H89" i="25"/>
  <c r="H87" i="25"/>
  <c r="H108" i="25" s="1"/>
  <c r="H156" i="25" s="1"/>
  <c r="H166" i="25" s="1"/>
  <c r="H88" i="25"/>
  <c r="H76" i="25"/>
  <c r="I112" i="25"/>
  <c r="D109" i="25"/>
  <c r="D92" i="25"/>
  <c r="C94" i="25"/>
  <c r="D111" i="25" s="1"/>
  <c r="C93" i="25"/>
  <c r="D119" i="25" l="1"/>
  <c r="D122" i="25" s="1"/>
  <c r="H120" i="25"/>
  <c r="H143" i="25" s="1"/>
  <c r="F71" i="25"/>
  <c r="G69" i="25"/>
  <c r="B120" i="25"/>
  <c r="B143" i="25" s="1"/>
  <c r="B118" i="25"/>
  <c r="B119" i="25" s="1"/>
  <c r="B116" i="25"/>
  <c r="N129" i="25"/>
  <c r="O128" i="25"/>
  <c r="J112" i="25"/>
  <c r="K84" i="25"/>
  <c r="K82" i="25"/>
  <c r="K83" i="25"/>
  <c r="K66" i="25"/>
  <c r="K75" i="25" s="1"/>
  <c r="L65" i="25"/>
  <c r="I76" i="25"/>
  <c r="I88" i="25"/>
  <c r="I106" i="25"/>
  <c r="I89" i="25"/>
  <c r="I87" i="25"/>
  <c r="I108" i="25" s="1"/>
  <c r="I156" i="25" s="1"/>
  <c r="I166" i="25" s="1"/>
  <c r="D110" i="25"/>
  <c r="D115" i="25" s="1"/>
  <c r="D118" i="25" s="1"/>
  <c r="D94" i="25"/>
  <c r="D93" i="25"/>
  <c r="H130" i="25"/>
  <c r="H86" i="25"/>
  <c r="H90" i="25" s="1"/>
  <c r="H116" i="25"/>
  <c r="G120" i="25"/>
  <c r="G143" i="25" s="1"/>
  <c r="G116" i="25"/>
  <c r="G121" i="25" s="1"/>
  <c r="E114" i="25"/>
  <c r="E72" i="25"/>
  <c r="G107" i="25"/>
  <c r="J81" i="25"/>
  <c r="J79" i="25"/>
  <c r="J77" i="25"/>
  <c r="J78" i="25"/>
  <c r="J74" i="25"/>
  <c r="J68" i="25"/>
  <c r="J80" i="25"/>
  <c r="K63" i="25"/>
  <c r="K80" i="25" l="1"/>
  <c r="K78" i="25"/>
  <c r="K74" i="25"/>
  <c r="K79" i="25"/>
  <c r="L63" i="25"/>
  <c r="K81" i="25"/>
  <c r="K77" i="25"/>
  <c r="K76" i="25" s="1"/>
  <c r="K68" i="25"/>
  <c r="E91" i="25"/>
  <c r="E111" i="25"/>
  <c r="L83" i="25"/>
  <c r="L82" i="25"/>
  <c r="M65" i="25"/>
  <c r="L84" i="25"/>
  <c r="L66" i="25"/>
  <c r="L75" i="25" s="1"/>
  <c r="B122" i="25"/>
  <c r="C122" i="25"/>
  <c r="G71" i="25"/>
  <c r="H69" i="25"/>
  <c r="I116" i="25"/>
  <c r="I121" i="25" s="1"/>
  <c r="J106" i="25"/>
  <c r="J89" i="25"/>
  <c r="J87" i="25"/>
  <c r="J88" i="25"/>
  <c r="J76" i="25"/>
  <c r="H121" i="25"/>
  <c r="H107" i="25"/>
  <c r="E110" i="25"/>
  <c r="J105" i="25"/>
  <c r="J117" i="25" s="1"/>
  <c r="I130" i="25"/>
  <c r="I86" i="25"/>
  <c r="I90" i="25" s="1"/>
  <c r="D98" i="25"/>
  <c r="K86" i="25"/>
  <c r="K112" i="25"/>
  <c r="O129" i="25"/>
  <c r="P128" i="25"/>
  <c r="P129" i="25" s="1"/>
  <c r="B121" i="25"/>
  <c r="C121" i="25"/>
  <c r="F72" i="25"/>
  <c r="F114" i="25"/>
  <c r="I120" i="25"/>
  <c r="I143" i="25" s="1"/>
  <c r="F91" i="25" l="1"/>
  <c r="D99" i="25"/>
  <c r="K90" i="25"/>
  <c r="I107" i="25"/>
  <c r="H71" i="25"/>
  <c r="L112" i="25"/>
  <c r="M84" i="25"/>
  <c r="M82" i="25"/>
  <c r="M83" i="25"/>
  <c r="M66" i="25"/>
  <c r="M75" i="25" s="1"/>
  <c r="N65" i="25"/>
  <c r="E109" i="25"/>
  <c r="E115" i="25" s="1"/>
  <c r="E118" i="25" s="1"/>
  <c r="E92" i="25"/>
  <c r="D97" i="25"/>
  <c r="L81" i="25"/>
  <c r="L79" i="25"/>
  <c r="L77" i="25"/>
  <c r="L80" i="25"/>
  <c r="L68" i="25"/>
  <c r="L78" i="25"/>
  <c r="L74" i="25"/>
  <c r="M63" i="25"/>
  <c r="K88" i="25"/>
  <c r="L105" i="25"/>
  <c r="L117" i="25" s="1"/>
  <c r="K87" i="25"/>
  <c r="K106" i="25"/>
  <c r="K89" i="25"/>
  <c r="J130" i="25"/>
  <c r="J86" i="25"/>
  <c r="J90" i="25" s="1"/>
  <c r="J108" i="25"/>
  <c r="K105" i="25"/>
  <c r="K117" i="25" s="1"/>
  <c r="G114" i="25"/>
  <c r="G72" i="25"/>
  <c r="E119" i="25"/>
  <c r="E122" i="25" s="1"/>
  <c r="J156" i="25" l="1"/>
  <c r="J166" i="25" s="1"/>
  <c r="J120" i="25"/>
  <c r="J143" i="25" s="1"/>
  <c r="J116" i="25"/>
  <c r="J121" i="25" s="1"/>
  <c r="M80" i="25"/>
  <c r="M78" i="25"/>
  <c r="M74" i="25"/>
  <c r="M81" i="25"/>
  <c r="M77" i="25"/>
  <c r="N63" i="25"/>
  <c r="M79" i="25"/>
  <c r="M68" i="25"/>
  <c r="E94" i="25"/>
  <c r="F111" i="25" s="1"/>
  <c r="E93" i="25"/>
  <c r="N83" i="25"/>
  <c r="N84" i="25"/>
  <c r="O65" i="25"/>
  <c r="N82" i="25"/>
  <c r="N66" i="25"/>
  <c r="N75" i="25" s="1"/>
  <c r="H114" i="25"/>
  <c r="H72" i="25"/>
  <c r="D100" i="25"/>
  <c r="K107" i="25"/>
  <c r="G91" i="25"/>
  <c r="J107" i="25"/>
  <c r="K108" i="25"/>
  <c r="L106" i="25"/>
  <c r="M105" i="25"/>
  <c r="M117" i="25" s="1"/>
  <c r="L89" i="25"/>
  <c r="L87" i="25"/>
  <c r="L108" i="25" s="1"/>
  <c r="L88" i="25"/>
  <c r="L76" i="25"/>
  <c r="K130" i="25"/>
  <c r="M112" i="25"/>
  <c r="I69" i="25"/>
  <c r="F109" i="25"/>
  <c r="F92" i="25"/>
  <c r="F93" i="25" l="1"/>
  <c r="F94" i="25" s="1"/>
  <c r="L156" i="25"/>
  <c r="L166" i="25" s="1"/>
  <c r="L116" i="25"/>
  <c r="L121" i="25" s="1"/>
  <c r="L120" i="25"/>
  <c r="L143" i="25" s="1"/>
  <c r="K156" i="25"/>
  <c r="K166" i="25" s="1"/>
  <c r="K116" i="25"/>
  <c r="K121" i="25" s="1"/>
  <c r="D147" i="25" s="1"/>
  <c r="K120" i="25"/>
  <c r="G109" i="25"/>
  <c r="G92" i="25"/>
  <c r="H91" i="25"/>
  <c r="N112" i="25"/>
  <c r="O84" i="25"/>
  <c r="O82" i="25"/>
  <c r="O83" i="25"/>
  <c r="O66" i="25"/>
  <c r="O75" i="25" s="1"/>
  <c r="P65" i="25"/>
  <c r="F119" i="25"/>
  <c r="F122" i="25" s="1"/>
  <c r="M76" i="25"/>
  <c r="M88" i="25"/>
  <c r="M106" i="25"/>
  <c r="M89" i="25"/>
  <c r="M87" i="25"/>
  <c r="M108" i="25" s="1"/>
  <c r="I71" i="25"/>
  <c r="L130" i="25"/>
  <c r="L86" i="25"/>
  <c r="L90" i="25" s="1"/>
  <c r="F110" i="25"/>
  <c r="F115" i="25" s="1"/>
  <c r="F118" i="25" s="1"/>
  <c r="N81" i="25"/>
  <c r="N79" i="25"/>
  <c r="N77" i="25"/>
  <c r="N78" i="25"/>
  <c r="N74" i="25"/>
  <c r="N68" i="25"/>
  <c r="N80" i="25"/>
  <c r="O63" i="25"/>
  <c r="G111" i="25" l="1"/>
  <c r="G119" i="25" s="1"/>
  <c r="G122" i="25" s="1"/>
  <c r="O80" i="25"/>
  <c r="O78" i="25"/>
  <c r="O74" i="25"/>
  <c r="O79" i="25"/>
  <c r="P63" i="25"/>
  <c r="O81" i="25"/>
  <c r="O77" i="25"/>
  <c r="O68" i="25"/>
  <c r="I114" i="25"/>
  <c r="I72" i="25"/>
  <c r="M156" i="25"/>
  <c r="M166" i="25" s="1"/>
  <c r="M120" i="25"/>
  <c r="M143" i="25" s="1"/>
  <c r="M116" i="25"/>
  <c r="M121" i="25" s="1"/>
  <c r="P83" i="25"/>
  <c r="P82" i="25"/>
  <c r="Q65" i="25"/>
  <c r="P84" i="25"/>
  <c r="P66" i="25"/>
  <c r="H109" i="25"/>
  <c r="H92" i="25"/>
  <c r="D146" i="25"/>
  <c r="K143" i="25"/>
  <c r="N106" i="25"/>
  <c r="O105" i="25"/>
  <c r="O117" i="25" s="1"/>
  <c r="N89" i="25"/>
  <c r="N87" i="25"/>
  <c r="N88" i="25"/>
  <c r="N76" i="25"/>
  <c r="G110" i="25"/>
  <c r="G115" i="25" s="1"/>
  <c r="G118" i="25" s="1"/>
  <c r="L107" i="25"/>
  <c r="J69" i="25"/>
  <c r="N105" i="25"/>
  <c r="N117" i="25" s="1"/>
  <c r="M130" i="25"/>
  <c r="M86" i="25"/>
  <c r="M90" i="25" s="1"/>
  <c r="P112" i="25"/>
  <c r="O112" i="25"/>
  <c r="G93" i="25"/>
  <c r="H110" i="25" l="1"/>
  <c r="J71" i="25"/>
  <c r="K69" i="25"/>
  <c r="H94" i="25"/>
  <c r="H93" i="25"/>
  <c r="I110" i="25" s="1"/>
  <c r="Q84" i="25"/>
  <c r="Q82" i="25"/>
  <c r="Q83" i="25"/>
  <c r="Q66" i="25"/>
  <c r="R65" i="25"/>
  <c r="G94" i="25"/>
  <c r="H111" i="25" s="1"/>
  <c r="H119" i="25" s="1"/>
  <c r="H122" i="25" s="1"/>
  <c r="M107" i="25"/>
  <c r="N130" i="25"/>
  <c r="N86" i="25"/>
  <c r="N90" i="25" s="1"/>
  <c r="N108" i="25"/>
  <c r="H115" i="25"/>
  <c r="H118" i="25" s="1"/>
  <c r="I91" i="25"/>
  <c r="I111" i="25"/>
  <c r="I119" i="25" s="1"/>
  <c r="I122" i="25" s="1"/>
  <c r="O76" i="25"/>
  <c r="P81" i="25"/>
  <c r="P79" i="25"/>
  <c r="P77" i="25"/>
  <c r="P76" i="25" s="1"/>
  <c r="P80" i="25"/>
  <c r="P68" i="25"/>
  <c r="P78" i="25"/>
  <c r="P74" i="25"/>
  <c r="Q63" i="25"/>
  <c r="O88" i="25"/>
  <c r="O87" i="25"/>
  <c r="O106" i="25"/>
  <c r="O89" i="25"/>
  <c r="O108" i="25" l="1"/>
  <c r="P106" i="25"/>
  <c r="P89" i="25"/>
  <c r="P87" i="25"/>
  <c r="Q74" i="25"/>
  <c r="P88" i="25"/>
  <c r="Q68" i="25"/>
  <c r="P86" i="25"/>
  <c r="P90" i="25" s="1"/>
  <c r="N107" i="25"/>
  <c r="R83" i="25"/>
  <c r="R84" i="25"/>
  <c r="S65" i="25"/>
  <c r="R82" i="25"/>
  <c r="R66" i="25"/>
  <c r="K71" i="25"/>
  <c r="P105" i="25"/>
  <c r="P117" i="25" s="1"/>
  <c r="Q80" i="25"/>
  <c r="Q78" i="25"/>
  <c r="Q81" i="25"/>
  <c r="Q77" i="25"/>
  <c r="R63" i="25"/>
  <c r="Q79" i="25"/>
  <c r="O130" i="25"/>
  <c r="O86" i="25"/>
  <c r="O90" i="25" s="1"/>
  <c r="I109" i="25"/>
  <c r="I115" i="25" s="1"/>
  <c r="I118" i="25" s="1"/>
  <c r="I92" i="25"/>
  <c r="N156" i="25"/>
  <c r="N166" i="25" s="1"/>
  <c r="N120" i="25"/>
  <c r="N143" i="25" s="1"/>
  <c r="N116" i="25"/>
  <c r="N121" i="25" s="1"/>
  <c r="J114" i="25"/>
  <c r="J72" i="25"/>
  <c r="J91" i="25" s="1"/>
  <c r="J109" i="25" l="1"/>
  <c r="J92" i="25"/>
  <c r="I93" i="25"/>
  <c r="O107" i="25"/>
  <c r="Q76" i="25"/>
  <c r="Q86" i="25" s="1"/>
  <c r="K114" i="25"/>
  <c r="K72" i="25"/>
  <c r="P107" i="25"/>
  <c r="P108" i="25"/>
  <c r="R81" i="25"/>
  <c r="R79" i="25"/>
  <c r="R77" i="25"/>
  <c r="R78" i="25"/>
  <c r="R80" i="25"/>
  <c r="S63" i="25"/>
  <c r="L69" i="25"/>
  <c r="S84" i="25"/>
  <c r="S82" i="25"/>
  <c r="S83" i="25"/>
  <c r="S66" i="25"/>
  <c r="T65" i="25"/>
  <c r="P130" i="25"/>
  <c r="R68" i="25"/>
  <c r="Q88" i="25"/>
  <c r="Q106" i="25"/>
  <c r="Q89" i="25"/>
  <c r="R74" i="25"/>
  <c r="Q87" i="25"/>
  <c r="Q108" i="25" s="1"/>
  <c r="O156" i="25"/>
  <c r="O166" i="25" s="1"/>
  <c r="O116" i="25"/>
  <c r="O121" i="25" s="1"/>
  <c r="O120" i="25"/>
  <c r="O143" i="25" s="1"/>
  <c r="R106" i="25" l="1"/>
  <c r="R89" i="25"/>
  <c r="R87" i="25"/>
  <c r="S74" i="25"/>
  <c r="R88" i="25"/>
  <c r="T83" i="25"/>
  <c r="T82" i="25"/>
  <c r="U65" i="25"/>
  <c r="T84" i="25"/>
  <c r="T66" i="25"/>
  <c r="S80" i="25"/>
  <c r="S78" i="25"/>
  <c r="S79" i="25"/>
  <c r="T63" i="25"/>
  <c r="S81" i="25"/>
  <c r="S77" i="25"/>
  <c r="S76" i="25" s="1"/>
  <c r="S86" i="25" s="1"/>
  <c r="P156" i="25"/>
  <c r="P166" i="25" s="1"/>
  <c r="P116" i="25"/>
  <c r="P121" i="25" s="1"/>
  <c r="E147" i="25" s="1"/>
  <c r="P120" i="25"/>
  <c r="J110" i="25"/>
  <c r="J115" i="25" s="1"/>
  <c r="J118" i="25" s="1"/>
  <c r="J93" i="25"/>
  <c r="J94" i="25" s="1"/>
  <c r="Q156" i="25"/>
  <c r="Q166" i="25" s="1"/>
  <c r="Q116" i="25"/>
  <c r="Q121" i="25" s="1"/>
  <c r="Q120" i="25"/>
  <c r="S68" i="25"/>
  <c r="L71" i="25"/>
  <c r="R76" i="25"/>
  <c r="R86" i="25" s="1"/>
  <c r="R90" i="25" s="1"/>
  <c r="K91" i="25"/>
  <c r="Q90" i="25"/>
  <c r="I94" i="25"/>
  <c r="J111" i="25" s="1"/>
  <c r="J119" i="25" s="1"/>
  <c r="J122" i="25" s="1"/>
  <c r="Q107" i="25" l="1"/>
  <c r="K109" i="25"/>
  <c r="K92" i="25"/>
  <c r="R107" i="25"/>
  <c r="L114" i="25"/>
  <c r="L72" i="25"/>
  <c r="T68" i="25"/>
  <c r="K110" i="25"/>
  <c r="T81" i="25"/>
  <c r="T79" i="25"/>
  <c r="T77" i="25"/>
  <c r="T80" i="25"/>
  <c r="T78" i="25"/>
  <c r="U63" i="25"/>
  <c r="U84" i="25"/>
  <c r="U82" i="25"/>
  <c r="U83" i="25"/>
  <c r="U66" i="25"/>
  <c r="S88" i="25"/>
  <c r="S87" i="25"/>
  <c r="S106" i="25"/>
  <c r="S89" i="25"/>
  <c r="T74" i="25"/>
  <c r="K111" i="25"/>
  <c r="K119" i="25" s="1"/>
  <c r="M69" i="25"/>
  <c r="E146" i="25"/>
  <c r="P143" i="25"/>
  <c r="R108" i="25"/>
  <c r="R156" i="25" l="1"/>
  <c r="R166" i="25" s="1"/>
  <c r="R120" i="25"/>
  <c r="R116" i="25"/>
  <c r="R121" i="25" s="1"/>
  <c r="M71" i="25"/>
  <c r="T106" i="25"/>
  <c r="T89" i="25"/>
  <c r="T87" i="25"/>
  <c r="U74" i="25"/>
  <c r="T88" i="25"/>
  <c r="T76" i="25"/>
  <c r="T86" i="25" s="1"/>
  <c r="U68" i="25"/>
  <c r="L91" i="25"/>
  <c r="K94" i="25"/>
  <c r="D101" i="25" s="1"/>
  <c r="K93" i="25"/>
  <c r="L110" i="25" s="1"/>
  <c r="K122" i="25"/>
  <c r="D148" i="25" s="1"/>
  <c r="D145" i="25"/>
  <c r="S108" i="25"/>
  <c r="U80" i="25"/>
  <c r="U78" i="25"/>
  <c r="U81" i="25"/>
  <c r="U77" i="25"/>
  <c r="U76" i="25" s="1"/>
  <c r="U79" i="25"/>
  <c r="S90" i="25"/>
  <c r="K115" i="25"/>
  <c r="K118" i="25" s="1"/>
  <c r="S107" i="25" l="1"/>
  <c r="U86" i="25"/>
  <c r="E97" i="25"/>
  <c r="S156" i="25"/>
  <c r="S166" i="25" s="1"/>
  <c r="S120" i="25"/>
  <c r="S116" i="25"/>
  <c r="S121" i="25" s="1"/>
  <c r="L109" i="25"/>
  <c r="L92" i="25"/>
  <c r="T108" i="25"/>
  <c r="M114" i="25"/>
  <c r="M72" i="25"/>
  <c r="L111" i="25"/>
  <c r="L119" i="25" s="1"/>
  <c r="L122" i="25" s="1"/>
  <c r="T90" i="25"/>
  <c r="U88" i="25"/>
  <c r="U106" i="25"/>
  <c r="U89" i="25"/>
  <c r="U87" i="25"/>
  <c r="U108" i="25" s="1"/>
  <c r="N69" i="25"/>
  <c r="U156" i="25" l="1"/>
  <c r="U166" i="25" s="1"/>
  <c r="U116" i="25"/>
  <c r="U120" i="25"/>
  <c r="T107" i="25"/>
  <c r="L115" i="25"/>
  <c r="L118" i="25" s="1"/>
  <c r="N71" i="25"/>
  <c r="O69" i="25"/>
  <c r="M91" i="25"/>
  <c r="T156" i="25"/>
  <c r="T166" i="25" s="1"/>
  <c r="T116" i="25"/>
  <c r="T121" i="25" s="1"/>
  <c r="T120" i="25"/>
  <c r="L94" i="25"/>
  <c r="M111" i="25" s="1"/>
  <c r="M119" i="25" s="1"/>
  <c r="M122" i="25" s="1"/>
  <c r="L93" i="25"/>
  <c r="M110" i="25" s="1"/>
  <c r="U90" i="25"/>
  <c r="E99" i="25"/>
  <c r="U107" i="25" l="1"/>
  <c r="E100" i="25"/>
  <c r="O71" i="25"/>
  <c r="U121" i="25"/>
  <c r="M109" i="25"/>
  <c r="M115" i="25" s="1"/>
  <c r="M118" i="25" s="1"/>
  <c r="M92" i="25"/>
  <c r="N72" i="25"/>
  <c r="N114" i="25"/>
  <c r="N91" i="25" l="1"/>
  <c r="O114" i="25"/>
  <c r="O72" i="25"/>
  <c r="M93" i="25"/>
  <c r="N110" i="25" s="1"/>
  <c r="P69" i="25"/>
  <c r="O91" i="25" l="1"/>
  <c r="P71" i="25"/>
  <c r="Q69" i="25"/>
  <c r="M94" i="25"/>
  <c r="N111" i="25" s="1"/>
  <c r="N119" i="25" s="1"/>
  <c r="N122" i="25" s="1"/>
  <c r="N109" i="25"/>
  <c r="N115" i="25" s="1"/>
  <c r="N118" i="25" s="1"/>
  <c r="N92" i="25"/>
  <c r="Q71" i="25" l="1"/>
  <c r="R69" i="25"/>
  <c r="N93" i="25"/>
  <c r="O110" i="25" s="1"/>
  <c r="P114" i="25"/>
  <c r="P72" i="25"/>
  <c r="O109" i="25"/>
  <c r="O92" i="25"/>
  <c r="O93" i="25" l="1"/>
  <c r="P110" i="25" s="1"/>
  <c r="P91" i="25"/>
  <c r="R71" i="25"/>
  <c r="S69" i="25"/>
  <c r="N94" i="25"/>
  <c r="O111" i="25" s="1"/>
  <c r="O119" i="25" s="1"/>
  <c r="O122" i="25" s="1"/>
  <c r="Q114" i="25"/>
  <c r="Q72" i="25"/>
  <c r="Q91" i="25" l="1"/>
  <c r="S71" i="25"/>
  <c r="T69" i="25"/>
  <c r="O115" i="25"/>
  <c r="O118" i="25" s="1"/>
  <c r="R114" i="25"/>
  <c r="R72" i="25"/>
  <c r="P109" i="25"/>
  <c r="P92" i="25"/>
  <c r="O94" i="25"/>
  <c r="P111" i="25" s="1"/>
  <c r="P119" i="25" s="1"/>
  <c r="E145" i="25" l="1"/>
  <c r="P122" i="25"/>
  <c r="E148" i="25" s="1"/>
  <c r="P93" i="25"/>
  <c r="Q110" i="25" s="1"/>
  <c r="R91" i="25"/>
  <c r="T71" i="25"/>
  <c r="U69" i="25"/>
  <c r="U71" i="25" s="1"/>
  <c r="P115" i="25"/>
  <c r="P118" i="25" s="1"/>
  <c r="S114" i="25"/>
  <c r="S72" i="25"/>
  <c r="Q109" i="25"/>
  <c r="Q92" i="25"/>
  <c r="U114" i="25" l="1"/>
  <c r="U72" i="25"/>
  <c r="Q94" i="25"/>
  <c r="Q93" i="25"/>
  <c r="R110" i="25" s="1"/>
  <c r="S91" i="25"/>
  <c r="T114" i="25"/>
  <c r="T72" i="25"/>
  <c r="R109" i="25"/>
  <c r="R92" i="25"/>
  <c r="P94" i="25"/>
  <c r="Q111" i="25" l="1"/>
  <c r="R111" i="25"/>
  <c r="R119" i="25" s="1"/>
  <c r="S109" i="25"/>
  <c r="S92" i="25"/>
  <c r="R94" i="25"/>
  <c r="R93" i="25"/>
  <c r="S110" i="25" s="1"/>
  <c r="T91" i="25"/>
  <c r="S111" i="25"/>
  <c r="S119" i="25" s="1"/>
  <c r="S122" i="25" s="1"/>
  <c r="U91" i="25"/>
  <c r="T109" i="25" l="1"/>
  <c r="T92" i="25"/>
  <c r="S115" i="25"/>
  <c r="S118" i="25" s="1"/>
  <c r="U109" i="25"/>
  <c r="U92" i="25"/>
  <c r="S94" i="25"/>
  <c r="S93" i="25"/>
  <c r="T110" i="25" s="1"/>
  <c r="R115" i="25"/>
  <c r="R118" i="25" s="1"/>
  <c r="Q119" i="25"/>
  <c r="Q122" i="25" s="1"/>
  <c r="Q115" i="25"/>
  <c r="Q118" i="25" s="1"/>
  <c r="U94" i="25" l="1"/>
  <c r="E101" i="25" s="1"/>
  <c r="U93" i="25"/>
  <c r="R122" i="25"/>
  <c r="T93" i="25"/>
  <c r="U110" i="25" s="1"/>
  <c r="T111" i="25"/>
  <c r="T119" i="25" s="1"/>
  <c r="T122" i="25" s="1"/>
  <c r="T94" i="25" l="1"/>
  <c r="U111" i="25" s="1"/>
  <c r="U119" i="25" s="1"/>
  <c r="U122" i="25" s="1"/>
  <c r="T115" i="25"/>
  <c r="T118" i="25" s="1"/>
  <c r="U115" i="25" l="1"/>
  <c r="U118" i="25" s="1"/>
</calcChain>
</file>

<file path=xl/sharedStrings.xml><?xml version="1.0" encoding="utf-8"?>
<sst xmlns="http://schemas.openxmlformats.org/spreadsheetml/2006/main" count="797" uniqueCount="311">
  <si>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</si>
  <si>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</si>
  <si>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</si>
  <si>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</si>
  <si>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</si>
  <si>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</si>
  <si>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</si>
  <si>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</si>
  <si>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</si>
  <si>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</si>
  <si>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</si>
  <si>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</si>
  <si>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</si>
  <si>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</si>
  <si>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</si>
  <si>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</si>
  <si>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</si>
  <si>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</si>
  <si>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</si>
  <si>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</si>
  <si>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</si>
  <si>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</si>
  <si>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</si>
  <si>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</si>
  <si>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</si>
  <si>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</si>
  <si>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</si>
  <si>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</si>
  <si>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</si>
  <si>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</si>
  <si>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</si>
  <si>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</si>
  <si>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</si>
  <si>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</si>
  <si>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</si>
  <si>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</si>
  <si>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</si>
  <si>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</si>
  <si>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</si>
  <si>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</si>
  <si>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</si>
  <si>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</si>
  <si>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</si>
  <si>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</si>
  <si>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</si>
  <si>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</si>
  <si>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</si>
  <si>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</si>
  <si>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</si>
  <si>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</si>
  <si>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</si>
  <si>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</si>
  <si>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</si>
  <si>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</si>
  <si>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</si>
  <si>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</si>
  <si>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</si>
  <si>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</si>
  <si>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</si>
  <si>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</si>
  <si>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</si>
  <si>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</si>
  <si>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</si>
  <si>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</si>
  <si>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</si>
  <si>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</si>
  <si>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</si>
  <si>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</si>
  <si>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</si>
  <si>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</si>
  <si>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</si>
  <si>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</si>
  <si>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</si>
  <si>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</si>
  <si>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</si>
  <si>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</si>
  <si>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</si>
  <si>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</si>
  <si>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</si>
  <si>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</si>
  <si>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</si>
  <si>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</si>
  <si>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</si>
  <si>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</si>
  <si>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</si>
  <si>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</si>
  <si>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</si>
  <si>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</si>
  <si>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</si>
  <si>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</si>
  <si>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</si>
  <si>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</si>
  <si>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</si>
  <si>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</si>
  <si>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</si>
  <si>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</si>
  <si>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</si>
  <si>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</si>
  <si>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</si>
  <si>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</si>
  <si>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</si>
  <si>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</si>
  <si>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</si>
  <si>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</si>
  <si>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</si>
  <si>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</si>
  <si>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</si>
  <si>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</si>
  <si>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</si>
  <si>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</si>
  <si>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</si>
  <si>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</si>
  <si>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</si>
  <si>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</si>
  <si>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</si>
  <si>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</si>
  <si>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</si>
  <si>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</si>
  <si>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</si>
  <si>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</si>
  <si>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</si>
  <si>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</si>
  <si>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</si>
  <si>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</si>
  <si>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</si>
  <si>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</si>
  <si>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</si>
  <si>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</si>
  <si>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</si>
  <si>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</si>
  <si>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</si>
  <si>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</si>
  <si>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</si>
  <si>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</si>
  <si>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</si>
  <si>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</si>
  <si>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</si>
  <si>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</si>
  <si>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</si>
  <si>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</si>
  <si>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</si>
  <si>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</si>
  <si>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</si>
  <si>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</si>
  <si>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</si>
  <si>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</si>
  <si>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</si>
  <si>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</si>
  <si>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</si>
  <si>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</si>
  <si>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</si>
  <si>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</si>
  <si>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</si>
  <si>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</si>
  <si>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</si>
  <si>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</si>
  <si>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</si>
  <si>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</si>
  <si>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</si>
  <si>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</si>
  <si>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</si>
  <si>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</si>
  <si>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</si>
  <si>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</si>
  <si>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</si>
  <si>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</si>
  <si>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</si>
  <si>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</si>
  <si>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</si>
  <si>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</si>
  <si>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</si>
  <si>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</si>
  <si>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</si>
  <si>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</si>
  <si>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</si>
  <si>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</si>
  <si>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</si>
  <si>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</si>
  <si>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</si>
  <si>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</si>
  <si>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</si>
  <si>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</si>
  <si>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</si>
  <si>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</si>
  <si>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</si>
  <si>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</si>
  <si>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</si>
  <si>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</si>
  <si>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</si>
  <si>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</si>
  <si>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</si>
  <si>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</si>
  <si>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</si>
  <si>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</si>
  <si>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</si>
  <si>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</si>
  <si>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</si>
  <si>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</si>
  <si>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</si>
  <si>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</si>
  <si>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</si>
  <si>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</si>
  <si>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</si>
  <si>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</si>
  <si>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</si>
  <si>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</si>
  <si>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</si>
  <si>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</si>
  <si>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</si>
  <si>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</si>
  <si>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</si>
  <si>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</si>
  <si>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О_0000000826</t>
  </si>
  <si>
    <t>приобретение 1-ой единицы спецтехники</t>
  </si>
  <si>
    <t>Приобретение трассоискателя</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</si>
  <si>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</si>
  <si>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</si>
  <si>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</si>
  <si>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</si>
  <si>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</si>
  <si>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</si>
  <si>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</si>
  <si>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</si>
  <si>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стационарной лаборатории ЛЭИС -100</t>
  </si>
  <si>
    <t>Приобретение самосвала</t>
  </si>
  <si>
    <t>Приобретение гидромолота</t>
  </si>
  <si>
    <t>Приобретение передвижной мастерской</t>
  </si>
  <si>
    <t>Срок амортизации (трассоискателя),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</si>
  <si>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</si>
  <si>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</si>
  <si>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</si>
  <si>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</si>
  <si>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</si>
  <si>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</si>
  <si>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</si>
  <si>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</si>
  <si>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</si>
  <si>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</si>
  <si>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</si>
  <si>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</si>
  <si>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</si>
  <si>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</si>
  <si>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</si>
  <si>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</si>
  <si>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</si>
  <si>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</si>
  <si>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</si>
  <si>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</si>
  <si>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</si>
  <si>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</si>
  <si>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</si>
  <si>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</si>
  <si>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</si>
  <si>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</si>
  <si>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</si>
  <si>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(трассоискателя)</t>
  </si>
  <si>
    <t>Амортизация (сецтехника)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</si>
  <si>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</si>
  <si>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</si>
  <si>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</si>
  <si>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</si>
  <si>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</si>
  <si>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</si>
  <si>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</si>
  <si>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</si>
  <si>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</si>
  <si>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</si>
  <si>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</si>
  <si>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</si>
  <si>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</si>
  <si>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</si>
  <si>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</si>
  <si>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</si>
  <si>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</si>
  <si>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</si>
  <si>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</si>
  <si>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</si>
  <si>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</si>
  <si>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</si>
  <si>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</si>
  <si>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</si>
  <si>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</si>
  <si>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</si>
  <si>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</si>
  <si>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</si>
  <si>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</si>
  <si>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</si>
  <si>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</si>
  <si>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</si>
  <si>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</si>
  <si>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</si>
  <si>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</si>
  <si>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</si>
  <si>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</si>
  <si>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</si>
  <si>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</si>
  <si>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</si>
  <si>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</si>
  <si>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</si>
  <si>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</si>
  <si>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</si>
  <si>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</si>
  <si>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</si>
  <si>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</si>
  <si>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</si>
  <si>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</si>
  <si>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</si>
  <si>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</si>
  <si>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Факт</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</si>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</sst>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29" fillId="0" borderId="0"/>
    <xf numFmtId="0" fontId="42" fillId="0" borderId="0"/>
  </cellStyleXfs>
  <cellXfs count="37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55" fillId="0" borderId="1" xfId="71" applyNumberFormat="1" applyFont="1" applyFill="1" applyBorder="1" applyAlignment="1">
      <alignment horizontal="left" vertical="center" wrapText="1" indent="1"/>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2"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6" fillId="0" borderId="0" xfId="2" applyFont="1" applyFill="1" applyBorder="1" applyAlignment="1">
      <alignment horizontal="center" vertical="center"/>
    </xf>
    <xf numFmtId="0" fontId="57"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8"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9" fillId="0" borderId="0" xfId="2" applyFont="1" applyFill="1" applyBorder="1" applyAlignment="1">
      <alignment vertical="center"/>
    </xf>
    <xf numFmtId="169" fontId="60" fillId="0" borderId="0" xfId="2" applyNumberFormat="1" applyFont="1" applyFill="1" applyBorder="1" applyAlignment="1">
      <alignment horizontal="center" vertical="center"/>
    </xf>
    <xf numFmtId="3" fontId="61" fillId="0" borderId="0" xfId="2" applyNumberFormat="1" applyFont="1" applyFill="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1"/>
    <cellStyle name="Обычный_2012-2014 (изм. ИП2014 18.10.2013) 2" xfId="69"/>
    <cellStyle name="Обычный_Расчеты по проектам техприсоединение РЭК_1" xfId="72"/>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43">
          <cell r="D43">
            <v>5287.5300000000007</v>
          </cell>
        </row>
        <row r="44">
          <cell r="D44">
            <v>1226.6163136399998</v>
          </cell>
        </row>
        <row r="45">
          <cell r="D45">
            <v>4450.7300000000005</v>
          </cell>
        </row>
        <row r="46">
          <cell r="D46">
            <v>1114.8616666666699</v>
          </cell>
        </row>
        <row r="47">
          <cell r="D47">
            <v>6185.34666666667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70" zoomScaleSheetLayoutView="70" workbookViewId="0">
      <selection activeCell="A5" sqref="A5:D5"/>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0"/>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2" t="s">
        <v>307</v>
      </c>
      <c r="B5" s="292"/>
      <c r="C5" s="292"/>
      <c r="D5" s="292"/>
      <c r="E5" s="94"/>
      <c r="F5" s="94"/>
      <c r="G5" s="94"/>
      <c r="H5" s="94"/>
      <c r="I5" s="94"/>
      <c r="J5" s="94"/>
      <c r="K5" s="94"/>
    </row>
    <row r="6" spans="1:23" s="11" customFormat="1" ht="18.75" x14ac:dyDescent="0.3">
      <c r="A6" s="16"/>
      <c r="B6" s="16"/>
      <c r="G6" s="15"/>
      <c r="H6" s="15"/>
      <c r="I6" s="14"/>
    </row>
    <row r="7" spans="1:23" s="11" customFormat="1" ht="18.75" x14ac:dyDescent="0.2">
      <c r="A7" s="296" t="s">
        <v>7</v>
      </c>
      <c r="B7" s="296"/>
      <c r="C7" s="296"/>
      <c r="D7" s="296"/>
      <c r="E7" s="12"/>
      <c r="F7" s="12"/>
      <c r="G7" s="12"/>
      <c r="H7" s="12"/>
      <c r="I7" s="12"/>
      <c r="J7" s="12"/>
      <c r="K7" s="12"/>
      <c r="L7" s="12"/>
      <c r="M7" s="12"/>
      <c r="N7" s="12"/>
      <c r="O7" s="12"/>
      <c r="P7" s="12"/>
      <c r="Q7" s="12"/>
      <c r="R7" s="12"/>
      <c r="S7" s="12"/>
      <c r="T7" s="12"/>
      <c r="U7" s="12"/>
      <c r="V7" s="12"/>
      <c r="W7" s="12"/>
    </row>
    <row r="8" spans="1:23" s="11" customFormat="1" ht="18.75" x14ac:dyDescent="0.2">
      <c r="A8" s="13"/>
      <c r="B8" s="100"/>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5" t="s">
        <v>212</v>
      </c>
      <c r="B9" s="295"/>
      <c r="C9" s="295"/>
      <c r="D9" s="295"/>
      <c r="E9" s="7"/>
      <c r="F9" s="7"/>
      <c r="G9" s="7"/>
      <c r="H9" s="7"/>
      <c r="I9" s="7"/>
      <c r="J9" s="12"/>
      <c r="K9" s="12"/>
      <c r="L9" s="12"/>
      <c r="M9" s="12"/>
      <c r="N9" s="12"/>
      <c r="O9" s="12"/>
      <c r="P9" s="12"/>
      <c r="Q9" s="12"/>
      <c r="R9" s="12"/>
      <c r="S9" s="12"/>
      <c r="T9" s="12"/>
      <c r="U9" s="12"/>
      <c r="V9" s="12"/>
      <c r="W9" s="12"/>
    </row>
    <row r="10" spans="1:23" s="11" customFormat="1" ht="18.75" x14ac:dyDescent="0.2">
      <c r="A10" s="293" t="s">
        <v>6</v>
      </c>
      <c r="B10" s="293"/>
      <c r="C10" s="293"/>
      <c r="D10" s="293"/>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2"/>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5" t="s">
        <v>214</v>
      </c>
      <c r="B12" s="295"/>
      <c r="C12" s="295"/>
      <c r="D12" s="295"/>
      <c r="E12" s="7"/>
      <c r="F12" s="7"/>
      <c r="G12" s="7"/>
      <c r="H12" s="7"/>
      <c r="I12" s="7"/>
      <c r="J12" s="7"/>
      <c r="K12" s="7"/>
      <c r="L12" s="7"/>
      <c r="M12" s="7"/>
      <c r="N12" s="7"/>
      <c r="O12" s="7"/>
      <c r="P12" s="7"/>
      <c r="Q12" s="7"/>
      <c r="R12" s="7"/>
      <c r="S12" s="7"/>
      <c r="T12" s="7"/>
      <c r="U12" s="7"/>
      <c r="V12" s="7"/>
      <c r="W12" s="7"/>
    </row>
    <row r="13" spans="1:23" s="2" customFormat="1" ht="15" customHeight="1" x14ac:dyDescent="0.2">
      <c r="A13" s="293" t="s">
        <v>5</v>
      </c>
      <c r="B13" s="293"/>
      <c r="C13" s="293"/>
      <c r="D13" s="293"/>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1"/>
      <c r="C14" s="3"/>
      <c r="D14" s="3"/>
      <c r="E14" s="3"/>
      <c r="F14" s="3"/>
      <c r="G14" s="3"/>
      <c r="H14" s="3"/>
      <c r="I14" s="3"/>
      <c r="J14" s="3"/>
      <c r="K14" s="3"/>
      <c r="L14" s="3"/>
      <c r="M14" s="3"/>
      <c r="N14" s="3"/>
      <c r="O14" s="3"/>
      <c r="P14" s="3"/>
      <c r="Q14" s="3"/>
      <c r="R14" s="3"/>
      <c r="S14" s="3"/>
      <c r="T14" s="3"/>
    </row>
    <row r="15" spans="1:23" s="2" customFormat="1" ht="15" customHeight="1" x14ac:dyDescent="0.2">
      <c r="A15" s="294" t="s">
        <v>150</v>
      </c>
      <c r="B15" s="294"/>
      <c r="C15" s="295"/>
      <c r="D15" s="295"/>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1"/>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159</v>
      </c>
      <c r="C17" s="29" t="s">
        <v>19</v>
      </c>
      <c r="D17" s="28"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8">
        <v>1</v>
      </c>
      <c r="B18" s="29">
        <v>2</v>
      </c>
      <c r="C18" s="28">
        <v>3</v>
      </c>
      <c r="D18" s="29">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7" t="s">
        <v>166</v>
      </c>
      <c r="C19" s="27" t="s">
        <v>186</v>
      </c>
      <c r="D19" s="28" t="s">
        <v>209</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7" t="s">
        <v>166</v>
      </c>
      <c r="C20" s="27" t="s">
        <v>146</v>
      </c>
      <c r="D20" s="28" t="s">
        <v>211</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7" t="s">
        <v>166</v>
      </c>
      <c r="C21" s="27" t="s">
        <v>74</v>
      </c>
      <c r="D21" s="28" t="s">
        <v>197</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7" t="s">
        <v>166</v>
      </c>
      <c r="C22" s="27" t="s">
        <v>11</v>
      </c>
      <c r="D22" s="28">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7" t="s">
        <v>166</v>
      </c>
      <c r="C23" s="27" t="s">
        <v>9</v>
      </c>
      <c r="D23" s="28">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28" t="s">
        <v>163</v>
      </c>
      <c r="C24" s="31" t="s">
        <v>169</v>
      </c>
      <c r="D24" s="28" t="s">
        <v>213</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28" t="s">
        <v>164</v>
      </c>
      <c r="C25" s="31" t="s">
        <v>188</v>
      </c>
      <c r="D25" s="28" t="s">
        <v>187</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28" t="s">
        <v>164</v>
      </c>
      <c r="C26" s="31" t="s">
        <v>156</v>
      </c>
      <c r="D26" s="28" t="s">
        <v>189</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28" t="s">
        <v>160</v>
      </c>
      <c r="C27" s="31" t="s">
        <v>139</v>
      </c>
      <c r="D27" s="28" t="s">
        <v>170</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28" t="s">
        <v>161</v>
      </c>
      <c r="C28" s="31" t="s">
        <v>151</v>
      </c>
      <c r="D28" s="28" t="s">
        <v>199</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28" t="s">
        <v>162</v>
      </c>
      <c r="C29" s="31" t="s">
        <v>152</v>
      </c>
      <c r="D29" s="133" t="s">
        <v>198</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137</v>
      </c>
      <c r="B30" s="128" t="s">
        <v>165</v>
      </c>
      <c r="C30" s="31" t="s">
        <v>153</v>
      </c>
      <c r="D30" s="28" t="s">
        <v>190</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134</v>
      </c>
      <c r="B31" s="128" t="s">
        <v>181</v>
      </c>
      <c r="C31" s="31" t="s">
        <v>184</v>
      </c>
      <c r="D31" s="28" t="s">
        <v>190</v>
      </c>
      <c r="E31" s="20"/>
      <c r="F31" s="20"/>
      <c r="G31" s="20"/>
      <c r="H31" s="20"/>
      <c r="I31" s="20"/>
      <c r="J31" s="20"/>
      <c r="K31" s="20"/>
      <c r="L31" s="20"/>
      <c r="M31" s="20"/>
      <c r="N31" s="20"/>
      <c r="O31" s="20"/>
      <c r="P31" s="20"/>
      <c r="Q31" s="20"/>
      <c r="R31" s="20"/>
      <c r="S31" s="20"/>
      <c r="T31" s="20"/>
      <c r="U31" s="20"/>
      <c r="V31" s="20"/>
      <c r="W31" s="20"/>
    </row>
    <row r="32" spans="1:23" ht="189" x14ac:dyDescent="0.25">
      <c r="A32" s="21" t="s">
        <v>180</v>
      </c>
      <c r="B32" s="128" t="s">
        <v>182</v>
      </c>
      <c r="C32" s="31" t="s">
        <v>183</v>
      </c>
      <c r="D32" s="28" t="s">
        <v>190</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14" sqref="U1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2" t="s">
        <v>307</v>
      </c>
      <c r="B5" s="292"/>
      <c r="C5" s="292"/>
      <c r="D5" s="292"/>
      <c r="E5" s="292"/>
      <c r="F5" s="292"/>
      <c r="G5" s="292"/>
      <c r="H5" s="292"/>
      <c r="I5" s="292"/>
      <c r="J5" s="292"/>
      <c r="K5" s="292"/>
      <c r="L5" s="292"/>
    </row>
    <row r="7" spans="1:12" ht="18.75" x14ac:dyDescent="0.25">
      <c r="A7" s="296" t="s">
        <v>174</v>
      </c>
      <c r="B7" s="296"/>
      <c r="C7" s="296"/>
      <c r="D7" s="296"/>
      <c r="E7" s="296"/>
      <c r="F7" s="296"/>
      <c r="G7" s="296"/>
      <c r="H7" s="296"/>
      <c r="I7" s="296"/>
      <c r="J7" s="296"/>
      <c r="K7" s="296"/>
      <c r="L7" s="296"/>
    </row>
    <row r="8" spans="1:12" ht="18.75" x14ac:dyDescent="0.25">
      <c r="A8" s="296"/>
      <c r="B8" s="296"/>
      <c r="C8" s="296"/>
      <c r="D8" s="296"/>
      <c r="E8" s="296"/>
      <c r="F8" s="296"/>
      <c r="G8" s="296"/>
      <c r="H8" s="296"/>
      <c r="I8" s="296"/>
      <c r="J8" s="296"/>
      <c r="K8" s="296"/>
      <c r="L8" s="296"/>
    </row>
    <row r="9" spans="1:12" ht="18.75" x14ac:dyDescent="0.25">
      <c r="A9" s="295" t="str">
        <f>'1. паспорт описание'!A9:D9</f>
        <v>О_0000000826</v>
      </c>
      <c r="B9" s="295"/>
      <c r="C9" s="295"/>
      <c r="D9" s="295"/>
      <c r="E9" s="295"/>
      <c r="F9" s="295"/>
      <c r="G9" s="295"/>
      <c r="H9" s="295"/>
      <c r="I9" s="295"/>
      <c r="J9" s="295"/>
      <c r="K9" s="295"/>
      <c r="L9" s="295"/>
    </row>
    <row r="10" spans="1:12" ht="15.75" x14ac:dyDescent="0.25">
      <c r="A10" s="293" t="s">
        <v>6</v>
      </c>
      <c r="B10" s="293"/>
      <c r="C10" s="293"/>
      <c r="D10" s="293"/>
      <c r="E10" s="293"/>
      <c r="F10" s="293"/>
      <c r="G10" s="293"/>
      <c r="H10" s="293"/>
      <c r="I10" s="293"/>
      <c r="J10" s="293"/>
      <c r="K10" s="293"/>
      <c r="L10" s="293"/>
    </row>
    <row r="11" spans="1:12" ht="18.75" x14ac:dyDescent="0.25">
      <c r="A11" s="298"/>
      <c r="B11" s="298"/>
      <c r="C11" s="298"/>
      <c r="D11" s="298"/>
      <c r="E11" s="298"/>
      <c r="F11" s="298"/>
      <c r="G11" s="298"/>
      <c r="H11" s="298"/>
      <c r="I11" s="298"/>
      <c r="J11" s="298"/>
      <c r="K11" s="298"/>
      <c r="L11" s="298"/>
    </row>
    <row r="12" spans="1:12" ht="63.75" customHeight="1" x14ac:dyDescent="0.25">
      <c r="A12" s="294" t="str">
        <f>'1. паспорт описание'!A12:D12</f>
        <v>Приобретение трассоискателя</v>
      </c>
      <c r="B12" s="294"/>
      <c r="C12" s="294"/>
      <c r="D12" s="294"/>
      <c r="E12" s="294"/>
      <c r="F12" s="294"/>
      <c r="G12" s="294"/>
      <c r="H12" s="294"/>
      <c r="I12" s="294"/>
      <c r="J12" s="294"/>
      <c r="K12" s="294"/>
      <c r="L12" s="294"/>
    </row>
    <row r="13" spans="1:12" ht="15.75" x14ac:dyDescent="0.25">
      <c r="A13" s="293" t="s">
        <v>5</v>
      </c>
      <c r="B13" s="293"/>
      <c r="C13" s="293"/>
      <c r="D13" s="293"/>
      <c r="E13" s="293"/>
      <c r="F13" s="293"/>
      <c r="G13" s="293"/>
      <c r="H13" s="293"/>
      <c r="I13" s="293"/>
      <c r="J13" s="293"/>
      <c r="K13" s="293"/>
      <c r="L13" s="293"/>
    </row>
    <row r="14" spans="1:12" x14ac:dyDescent="0.25">
      <c r="A14" s="335"/>
      <c r="B14" s="335"/>
      <c r="C14" s="335"/>
      <c r="D14" s="335"/>
      <c r="E14" s="335"/>
      <c r="F14" s="335"/>
      <c r="G14" s="335"/>
      <c r="H14" s="335"/>
      <c r="I14" s="335"/>
      <c r="J14" s="335"/>
      <c r="K14" s="335"/>
      <c r="L14" s="335"/>
    </row>
    <row r="15" spans="1:12" ht="14.25" customHeight="1" x14ac:dyDescent="0.25">
      <c r="A15" s="335"/>
      <c r="B15" s="335"/>
      <c r="C15" s="335"/>
      <c r="D15" s="335"/>
      <c r="E15" s="335"/>
      <c r="F15" s="335"/>
      <c r="G15" s="335"/>
      <c r="H15" s="335"/>
      <c r="I15" s="335"/>
      <c r="J15" s="335"/>
      <c r="K15" s="335"/>
      <c r="L15" s="335"/>
    </row>
    <row r="16" spans="1:12" x14ac:dyDescent="0.25">
      <c r="A16" s="335"/>
      <c r="B16" s="335"/>
      <c r="C16" s="335"/>
      <c r="D16" s="335"/>
      <c r="E16" s="335"/>
      <c r="F16" s="335"/>
      <c r="G16" s="335"/>
      <c r="H16" s="335"/>
      <c r="I16" s="335"/>
      <c r="J16" s="335"/>
      <c r="K16" s="335"/>
      <c r="L16" s="335"/>
    </row>
    <row r="17" spans="1:12" s="19" customFormat="1" x14ac:dyDescent="0.25">
      <c r="A17" s="329"/>
      <c r="B17" s="329"/>
      <c r="C17" s="329"/>
      <c r="D17" s="329"/>
      <c r="E17" s="329"/>
      <c r="F17" s="329"/>
      <c r="G17" s="329"/>
      <c r="H17" s="329"/>
      <c r="I17" s="329"/>
      <c r="J17" s="329"/>
      <c r="K17" s="329"/>
      <c r="L17" s="329"/>
    </row>
    <row r="18" spans="1:12" s="19" customFormat="1" ht="50.25" customHeight="1" x14ac:dyDescent="0.25">
      <c r="A18" s="374" t="s">
        <v>192</v>
      </c>
      <c r="B18" s="374"/>
      <c r="C18" s="374"/>
      <c r="D18" s="374"/>
      <c r="E18" s="374"/>
      <c r="F18" s="374"/>
      <c r="G18" s="374"/>
      <c r="H18" s="374"/>
      <c r="I18" s="374"/>
      <c r="J18" s="374"/>
      <c r="K18" s="374"/>
      <c r="L18" s="374"/>
    </row>
    <row r="20" spans="1:12" ht="55.5" customHeight="1" x14ac:dyDescent="0.25">
      <c r="A20" s="373" t="s">
        <v>306</v>
      </c>
      <c r="B20" s="373"/>
      <c r="C20" s="373"/>
      <c r="D20" s="373"/>
      <c r="E20" s="373"/>
      <c r="F20" s="373"/>
      <c r="G20" s="373"/>
      <c r="H20" s="373"/>
      <c r="I20" s="373"/>
      <c r="J20" s="373"/>
      <c r="K20" s="373"/>
      <c r="L20" s="373"/>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2" t="s">
        <v>307</v>
      </c>
      <c r="B5" s="292"/>
      <c r="C5" s="292"/>
      <c r="D5" s="292"/>
      <c r="E5" s="292"/>
      <c r="F5" s="292"/>
      <c r="G5" s="292"/>
      <c r="H5" s="292"/>
      <c r="I5" s="292"/>
      <c r="J5" s="292"/>
      <c r="K5" s="292"/>
      <c r="L5" s="292"/>
    </row>
    <row r="7" spans="1:12" ht="18.75" x14ac:dyDescent="0.25">
      <c r="A7" s="296" t="s">
        <v>174</v>
      </c>
      <c r="B7" s="296"/>
      <c r="C7" s="296"/>
      <c r="D7" s="296"/>
      <c r="E7" s="296"/>
      <c r="F7" s="296"/>
      <c r="G7" s="296"/>
      <c r="H7" s="296"/>
      <c r="I7" s="296"/>
      <c r="J7" s="296"/>
      <c r="K7" s="296"/>
      <c r="L7" s="296"/>
    </row>
    <row r="8" spans="1:12" ht="18.75" x14ac:dyDescent="0.25">
      <c r="A8" s="296"/>
      <c r="B8" s="296"/>
      <c r="C8" s="296"/>
      <c r="D8" s="296"/>
      <c r="E8" s="296"/>
      <c r="F8" s="296"/>
      <c r="G8" s="296"/>
      <c r="H8" s="296"/>
      <c r="I8" s="296"/>
      <c r="J8" s="296"/>
      <c r="K8" s="296"/>
      <c r="L8" s="296"/>
    </row>
    <row r="9" spans="1:12" ht="18.75" x14ac:dyDescent="0.25">
      <c r="A9" s="295" t="str">
        <f>'1. паспорт описание'!A9:D9</f>
        <v>О_0000000826</v>
      </c>
      <c r="B9" s="295"/>
      <c r="C9" s="295"/>
      <c r="D9" s="295"/>
      <c r="E9" s="295"/>
      <c r="F9" s="295"/>
      <c r="G9" s="295"/>
      <c r="H9" s="295"/>
      <c r="I9" s="295"/>
      <c r="J9" s="295"/>
      <c r="K9" s="295"/>
      <c r="L9" s="295"/>
    </row>
    <row r="10" spans="1:12" ht="15.75" x14ac:dyDescent="0.25">
      <c r="A10" s="293" t="s">
        <v>6</v>
      </c>
      <c r="B10" s="293"/>
      <c r="C10" s="293"/>
      <c r="D10" s="293"/>
      <c r="E10" s="293"/>
      <c r="F10" s="293"/>
      <c r="G10" s="293"/>
      <c r="H10" s="293"/>
      <c r="I10" s="293"/>
      <c r="J10" s="293"/>
      <c r="K10" s="293"/>
      <c r="L10" s="293"/>
    </row>
    <row r="11" spans="1:12" ht="18.75" x14ac:dyDescent="0.25">
      <c r="A11" s="298"/>
      <c r="B11" s="298"/>
      <c r="C11" s="298"/>
      <c r="D11" s="298"/>
      <c r="E11" s="298"/>
      <c r="F11" s="298"/>
      <c r="G11" s="298"/>
      <c r="H11" s="298"/>
      <c r="I11" s="298"/>
      <c r="J11" s="298"/>
      <c r="K11" s="298"/>
      <c r="L11" s="298"/>
    </row>
    <row r="12" spans="1:12" ht="64.5" customHeight="1" x14ac:dyDescent="0.25">
      <c r="A12" s="294" t="str">
        <f>'1. паспорт описание'!A12:D12</f>
        <v>Приобретение трассоискателя</v>
      </c>
      <c r="B12" s="294"/>
      <c r="C12" s="294"/>
      <c r="D12" s="294"/>
      <c r="E12" s="294"/>
      <c r="F12" s="294"/>
      <c r="G12" s="294"/>
      <c r="H12" s="294"/>
      <c r="I12" s="294"/>
      <c r="J12" s="294"/>
      <c r="K12" s="294"/>
      <c r="L12" s="294"/>
    </row>
    <row r="13" spans="1:12" ht="15.75" x14ac:dyDescent="0.25">
      <c r="A13" s="293" t="s">
        <v>5</v>
      </c>
      <c r="B13" s="293"/>
      <c r="C13" s="293"/>
      <c r="D13" s="293"/>
      <c r="E13" s="293"/>
      <c r="F13" s="293"/>
      <c r="G13" s="293"/>
      <c r="H13" s="293"/>
      <c r="I13" s="293"/>
      <c r="J13" s="293"/>
      <c r="K13" s="293"/>
      <c r="L13" s="293"/>
    </row>
    <row r="14" spans="1:12" x14ac:dyDescent="0.25">
      <c r="A14" s="335"/>
      <c r="B14" s="335"/>
      <c r="C14" s="335"/>
      <c r="D14" s="335"/>
      <c r="E14" s="335"/>
      <c r="F14" s="335"/>
      <c r="G14" s="335"/>
      <c r="H14" s="335"/>
      <c r="I14" s="335"/>
      <c r="J14" s="335"/>
      <c r="K14" s="335"/>
      <c r="L14" s="335"/>
    </row>
    <row r="15" spans="1:12" ht="14.25" customHeight="1" x14ac:dyDescent="0.25">
      <c r="A15" s="335"/>
      <c r="B15" s="335"/>
      <c r="C15" s="335"/>
      <c r="D15" s="335"/>
      <c r="E15" s="335"/>
      <c r="F15" s="335"/>
      <c r="G15" s="335"/>
      <c r="H15" s="335"/>
      <c r="I15" s="335"/>
      <c r="J15" s="335"/>
      <c r="K15" s="335"/>
      <c r="L15" s="335"/>
    </row>
    <row r="16" spans="1:12" x14ac:dyDescent="0.25">
      <c r="A16" s="335"/>
      <c r="B16" s="335"/>
      <c r="C16" s="335"/>
      <c r="D16" s="335"/>
      <c r="E16" s="335"/>
      <c r="F16" s="335"/>
      <c r="G16" s="335"/>
      <c r="H16" s="335"/>
      <c r="I16" s="335"/>
      <c r="J16" s="335"/>
      <c r="K16" s="335"/>
      <c r="L16" s="335"/>
    </row>
    <row r="17" spans="1:12" s="19" customFormat="1" x14ac:dyDescent="0.25">
      <c r="A17" s="329"/>
      <c r="B17" s="329"/>
      <c r="C17" s="329"/>
      <c r="D17" s="329"/>
      <c r="E17" s="329"/>
      <c r="F17" s="329"/>
      <c r="G17" s="329"/>
      <c r="H17" s="329"/>
      <c r="I17" s="329"/>
      <c r="J17" s="329"/>
      <c r="K17" s="329"/>
      <c r="L17" s="329"/>
    </row>
    <row r="18" spans="1:12" s="19" customFormat="1" ht="50.25" customHeight="1" x14ac:dyDescent="0.25">
      <c r="A18" s="374" t="s">
        <v>191</v>
      </c>
      <c r="B18" s="374"/>
      <c r="C18" s="374"/>
      <c r="D18" s="374"/>
      <c r="E18" s="374"/>
      <c r="F18" s="374"/>
      <c r="G18" s="374"/>
      <c r="H18" s="374"/>
      <c r="I18" s="374"/>
      <c r="J18" s="374"/>
      <c r="K18" s="374"/>
      <c r="L18" s="374"/>
    </row>
    <row r="20" spans="1:12" ht="55.5" customHeight="1" x14ac:dyDescent="0.25">
      <c r="A20" s="373" t="s">
        <v>179</v>
      </c>
      <c r="B20" s="373"/>
      <c r="C20" s="373"/>
      <c r="D20" s="373"/>
      <c r="E20" s="373"/>
      <c r="F20" s="373"/>
      <c r="G20" s="373"/>
      <c r="H20" s="373"/>
      <c r="I20" s="373"/>
      <c r="J20" s="373"/>
      <c r="K20" s="373"/>
      <c r="L20" s="373"/>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2" t="s">
        <v>307</v>
      </c>
      <c r="B5" s="292"/>
      <c r="C5" s="292"/>
      <c r="D5" s="292"/>
      <c r="E5" s="292"/>
      <c r="F5" s="292"/>
      <c r="G5" s="292"/>
      <c r="H5" s="292"/>
      <c r="I5" s="292"/>
      <c r="J5" s="292"/>
      <c r="K5" s="292"/>
      <c r="L5" s="292"/>
    </row>
    <row r="7" spans="1:12" ht="18.75" x14ac:dyDescent="0.25">
      <c r="A7" s="296" t="s">
        <v>185</v>
      </c>
      <c r="B7" s="296"/>
      <c r="C7" s="296"/>
      <c r="D7" s="296"/>
      <c r="E7" s="296"/>
      <c r="F7" s="296"/>
      <c r="G7" s="296"/>
      <c r="H7" s="296"/>
      <c r="I7" s="296"/>
      <c r="J7" s="296"/>
      <c r="K7" s="296"/>
      <c r="L7" s="296"/>
    </row>
    <row r="8" spans="1:12" ht="18.75" x14ac:dyDescent="0.25">
      <c r="A8" s="296"/>
      <c r="B8" s="296"/>
      <c r="C8" s="296"/>
      <c r="D8" s="296"/>
      <c r="E8" s="296"/>
      <c r="F8" s="296"/>
      <c r="G8" s="296"/>
      <c r="H8" s="296"/>
      <c r="I8" s="296"/>
      <c r="J8" s="296"/>
      <c r="K8" s="296"/>
      <c r="L8" s="296"/>
    </row>
    <row r="9" spans="1:12" ht="18.75" x14ac:dyDescent="0.25">
      <c r="A9" s="295" t="str">
        <f>'1. паспорт описание'!A9:D9</f>
        <v>О_0000000826</v>
      </c>
      <c r="B9" s="295"/>
      <c r="C9" s="295"/>
      <c r="D9" s="295"/>
      <c r="E9" s="295"/>
      <c r="F9" s="295"/>
      <c r="G9" s="295"/>
      <c r="H9" s="295"/>
      <c r="I9" s="295"/>
      <c r="J9" s="295"/>
      <c r="K9" s="295"/>
      <c r="L9" s="295"/>
    </row>
    <row r="10" spans="1:12" ht="15.75" x14ac:dyDescent="0.25">
      <c r="A10" s="293" t="s">
        <v>6</v>
      </c>
      <c r="B10" s="293"/>
      <c r="C10" s="293"/>
      <c r="D10" s="293"/>
      <c r="E10" s="293"/>
      <c r="F10" s="293"/>
      <c r="G10" s="293"/>
      <c r="H10" s="293"/>
      <c r="I10" s="293"/>
      <c r="J10" s="293"/>
      <c r="K10" s="293"/>
      <c r="L10" s="293"/>
    </row>
    <row r="11" spans="1:12" ht="18.75" x14ac:dyDescent="0.25">
      <c r="A11" s="298"/>
      <c r="B11" s="298"/>
      <c r="C11" s="298"/>
      <c r="D11" s="298"/>
      <c r="E11" s="298"/>
      <c r="F11" s="298"/>
      <c r="G11" s="298"/>
      <c r="H11" s="298"/>
      <c r="I11" s="298"/>
      <c r="J11" s="298"/>
      <c r="K11" s="298"/>
      <c r="L11" s="298"/>
    </row>
    <row r="12" spans="1:12" ht="42.75" customHeight="1" x14ac:dyDescent="0.25">
      <c r="A12" s="294" t="str">
        <f>'1. паспорт описание'!A12:D12</f>
        <v>Приобретение трассоискателя</v>
      </c>
      <c r="B12" s="294"/>
      <c r="C12" s="294"/>
      <c r="D12" s="294"/>
      <c r="E12" s="294"/>
      <c r="F12" s="294"/>
      <c r="G12" s="294"/>
      <c r="H12" s="294"/>
      <c r="I12" s="294"/>
      <c r="J12" s="294"/>
      <c r="K12" s="294"/>
      <c r="L12" s="294"/>
    </row>
    <row r="13" spans="1:12" ht="15.75" x14ac:dyDescent="0.25">
      <c r="A13" s="293" t="s">
        <v>5</v>
      </c>
      <c r="B13" s="293"/>
      <c r="C13" s="293"/>
      <c r="D13" s="293"/>
      <c r="E13" s="293"/>
      <c r="F13" s="293"/>
      <c r="G13" s="293"/>
      <c r="H13" s="293"/>
      <c r="I13" s="293"/>
      <c r="J13" s="293"/>
      <c r="K13" s="293"/>
      <c r="L13" s="293"/>
    </row>
    <row r="14" spans="1:12" x14ac:dyDescent="0.25">
      <c r="A14" s="335"/>
      <c r="B14" s="335"/>
      <c r="C14" s="335"/>
      <c r="D14" s="335"/>
      <c r="E14" s="335"/>
      <c r="F14" s="335"/>
      <c r="G14" s="335"/>
      <c r="H14" s="335"/>
      <c r="I14" s="335"/>
      <c r="J14" s="335"/>
      <c r="K14" s="335"/>
      <c r="L14" s="335"/>
    </row>
    <row r="15" spans="1:12" ht="14.25" customHeight="1" x14ac:dyDescent="0.25">
      <c r="A15" s="335"/>
      <c r="B15" s="335"/>
      <c r="C15" s="335"/>
      <c r="D15" s="335"/>
      <c r="E15" s="335"/>
      <c r="F15" s="335"/>
      <c r="G15" s="335"/>
      <c r="H15" s="335"/>
      <c r="I15" s="335"/>
      <c r="J15" s="335"/>
      <c r="K15" s="335"/>
      <c r="L15" s="335"/>
    </row>
    <row r="16" spans="1:12" x14ac:dyDescent="0.25">
      <c r="A16" s="335"/>
      <c r="B16" s="335"/>
      <c r="C16" s="335"/>
      <c r="D16" s="335"/>
      <c r="E16" s="335"/>
      <c r="F16" s="335"/>
      <c r="G16" s="335"/>
      <c r="H16" s="335"/>
      <c r="I16" s="335"/>
      <c r="J16" s="335"/>
      <c r="K16" s="335"/>
      <c r="L16" s="335"/>
    </row>
    <row r="17" spans="1:12" s="19" customFormat="1" x14ac:dyDescent="0.25">
      <c r="A17" s="329"/>
      <c r="B17" s="329"/>
      <c r="C17" s="329"/>
      <c r="D17" s="329"/>
      <c r="E17" s="329"/>
      <c r="F17" s="329"/>
      <c r="G17" s="329"/>
      <c r="H17" s="329"/>
      <c r="I17" s="329"/>
      <c r="J17" s="329"/>
      <c r="K17" s="329"/>
      <c r="L17" s="329"/>
    </row>
    <row r="18" spans="1:12" s="19" customFormat="1" ht="67.5" customHeight="1" x14ac:dyDescent="0.25">
      <c r="A18" s="374" t="s">
        <v>193</v>
      </c>
      <c r="B18" s="374"/>
      <c r="C18" s="374"/>
      <c r="D18" s="374"/>
      <c r="E18" s="374"/>
      <c r="F18" s="374"/>
      <c r="G18" s="374"/>
      <c r="H18" s="374"/>
      <c r="I18" s="374"/>
      <c r="J18" s="374"/>
      <c r="K18" s="374"/>
      <c r="L18" s="374"/>
    </row>
    <row r="19" spans="1:12" ht="33.75" hidden="1" customHeight="1" x14ac:dyDescent="0.25">
      <c r="A19" s="375"/>
      <c r="B19" s="375"/>
      <c r="C19" s="375"/>
      <c r="D19" s="375"/>
      <c r="E19" s="375"/>
      <c r="F19" s="375"/>
      <c r="G19" s="375"/>
      <c r="H19" s="375"/>
      <c r="I19" s="375"/>
      <c r="J19" s="375"/>
      <c r="K19" s="375"/>
      <c r="L19" s="375"/>
    </row>
    <row r="20" spans="1:12" ht="45.75" customHeight="1" x14ac:dyDescent="0.25">
      <c r="A20" s="373" t="s">
        <v>202</v>
      </c>
      <c r="B20" s="373"/>
      <c r="C20" s="373"/>
      <c r="D20" s="373"/>
      <c r="E20" s="373"/>
      <c r="F20" s="373"/>
      <c r="G20" s="373"/>
      <c r="H20" s="373"/>
      <c r="I20" s="373"/>
      <c r="J20" s="373"/>
      <c r="K20" s="373"/>
      <c r="L20" s="373"/>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zoomScale="70" zoomScaleSheetLayoutView="70"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2" t="s">
        <v>307</v>
      </c>
      <c r="B4" s="292"/>
      <c r="C4" s="292"/>
      <c r="D4" s="292"/>
      <c r="E4" s="292"/>
      <c r="F4" s="292"/>
      <c r="G4" s="292"/>
      <c r="H4" s="292"/>
      <c r="I4" s="292"/>
      <c r="J4" s="292"/>
      <c r="K4" s="292"/>
    </row>
    <row r="5" spans="1:20" s="11" customFormat="1" ht="15.75" x14ac:dyDescent="0.2">
      <c r="A5" s="16"/>
      <c r="B5" s="16"/>
    </row>
    <row r="6" spans="1:20" s="11" customFormat="1" ht="18.75" x14ac:dyDescent="0.2">
      <c r="A6" s="296" t="s">
        <v>174</v>
      </c>
      <c r="B6" s="296"/>
      <c r="C6" s="296"/>
      <c r="D6" s="296"/>
      <c r="E6" s="296"/>
      <c r="F6" s="296"/>
      <c r="G6" s="296"/>
      <c r="H6" s="296"/>
      <c r="I6" s="296"/>
      <c r="J6" s="296"/>
      <c r="K6" s="296"/>
      <c r="L6" s="12"/>
      <c r="M6" s="12"/>
      <c r="N6" s="12"/>
      <c r="O6" s="12"/>
      <c r="P6" s="12"/>
      <c r="Q6" s="12"/>
      <c r="R6" s="12"/>
      <c r="S6" s="12"/>
      <c r="T6" s="12"/>
    </row>
    <row r="7" spans="1:20" s="11" customFormat="1" ht="18.75" x14ac:dyDescent="0.2">
      <c r="A7" s="296"/>
      <c r="B7" s="296"/>
      <c r="C7" s="296"/>
      <c r="D7" s="296"/>
      <c r="E7" s="296"/>
      <c r="F7" s="296"/>
      <c r="G7" s="296"/>
      <c r="H7" s="296"/>
      <c r="I7" s="296"/>
      <c r="J7" s="296"/>
      <c r="K7" s="296"/>
      <c r="L7" s="12"/>
      <c r="M7" s="12"/>
      <c r="N7" s="12"/>
      <c r="O7" s="12"/>
      <c r="P7" s="12"/>
      <c r="Q7" s="12"/>
      <c r="R7" s="12"/>
      <c r="S7" s="12"/>
      <c r="T7" s="12"/>
    </row>
    <row r="8" spans="1:20" s="11" customFormat="1" ht="18.75" x14ac:dyDescent="0.2">
      <c r="A8" s="295" t="str">
        <f>'1. паспорт описание'!A9:D9</f>
        <v>О_0000000826</v>
      </c>
      <c r="B8" s="295"/>
      <c r="C8" s="295"/>
      <c r="D8" s="295"/>
      <c r="E8" s="295"/>
      <c r="F8" s="295"/>
      <c r="G8" s="295"/>
      <c r="H8" s="295"/>
      <c r="I8" s="295"/>
      <c r="J8" s="295"/>
      <c r="K8" s="295"/>
      <c r="L8" s="12"/>
      <c r="M8" s="12"/>
      <c r="N8" s="12"/>
      <c r="O8" s="12"/>
      <c r="P8" s="12"/>
      <c r="Q8" s="12"/>
      <c r="R8" s="12"/>
      <c r="S8" s="12"/>
      <c r="T8" s="12"/>
    </row>
    <row r="9" spans="1:20" s="11" customFormat="1" ht="18.75" x14ac:dyDescent="0.2">
      <c r="A9" s="293" t="s">
        <v>6</v>
      </c>
      <c r="B9" s="293"/>
      <c r="C9" s="293"/>
      <c r="D9" s="293"/>
      <c r="E9" s="293"/>
      <c r="F9" s="293"/>
      <c r="G9" s="293"/>
      <c r="H9" s="293"/>
      <c r="I9" s="293"/>
      <c r="J9" s="293"/>
      <c r="K9" s="293"/>
      <c r="L9" s="12"/>
      <c r="M9" s="12"/>
      <c r="N9" s="12"/>
      <c r="O9" s="12"/>
      <c r="P9" s="12"/>
      <c r="Q9" s="12"/>
      <c r="R9" s="12"/>
      <c r="S9" s="12"/>
      <c r="T9" s="12"/>
    </row>
    <row r="10" spans="1:20" s="8" customFormat="1" ht="15.75" customHeight="1" x14ac:dyDescent="0.2">
      <c r="A10" s="298"/>
      <c r="B10" s="298"/>
      <c r="C10" s="298"/>
      <c r="D10" s="298"/>
      <c r="E10" s="298"/>
      <c r="F10" s="298"/>
      <c r="G10" s="298"/>
      <c r="H10" s="298"/>
      <c r="I10" s="298"/>
      <c r="J10" s="298"/>
      <c r="K10" s="298"/>
      <c r="L10" s="9"/>
      <c r="M10" s="9"/>
      <c r="N10" s="9"/>
      <c r="O10" s="9"/>
      <c r="P10" s="9"/>
      <c r="Q10" s="9"/>
      <c r="R10" s="9"/>
      <c r="S10" s="9"/>
      <c r="T10" s="9"/>
    </row>
    <row r="11" spans="1:20" s="2" customFormat="1" ht="18.75" x14ac:dyDescent="0.2">
      <c r="A11" s="295" t="str">
        <f>'1. паспорт описание'!A12:D12</f>
        <v>Приобретение трассоискателя</v>
      </c>
      <c r="B11" s="295"/>
      <c r="C11" s="295"/>
      <c r="D11" s="295"/>
      <c r="E11" s="295"/>
      <c r="F11" s="295"/>
      <c r="G11" s="295"/>
      <c r="H11" s="295"/>
      <c r="I11" s="295"/>
      <c r="J11" s="295"/>
      <c r="K11" s="295"/>
      <c r="L11" s="7"/>
      <c r="M11" s="7"/>
      <c r="N11" s="7"/>
      <c r="O11" s="7"/>
      <c r="P11" s="7"/>
      <c r="Q11" s="7"/>
      <c r="R11" s="7"/>
      <c r="S11" s="7"/>
      <c r="T11" s="7"/>
    </row>
    <row r="12" spans="1:20" s="2" customFormat="1" ht="15" customHeight="1" x14ac:dyDescent="0.2">
      <c r="A12" s="293" t="s">
        <v>5</v>
      </c>
      <c r="B12" s="293"/>
      <c r="C12" s="293"/>
      <c r="D12" s="293"/>
      <c r="E12" s="293"/>
      <c r="F12" s="293"/>
      <c r="G12" s="293"/>
      <c r="H12" s="293"/>
      <c r="I12" s="293"/>
      <c r="J12" s="293"/>
      <c r="K12" s="293"/>
      <c r="L12" s="5"/>
      <c r="M12" s="5"/>
      <c r="N12" s="5"/>
      <c r="O12" s="5"/>
      <c r="P12" s="5"/>
      <c r="Q12" s="5"/>
      <c r="R12" s="5"/>
      <c r="S12" s="5"/>
      <c r="T12" s="5"/>
    </row>
    <row r="13" spans="1:20" s="2" customFormat="1" ht="15" customHeight="1" x14ac:dyDescent="0.2">
      <c r="A13" s="303"/>
      <c r="B13" s="303"/>
      <c r="C13" s="303"/>
      <c r="D13" s="303"/>
      <c r="E13" s="303"/>
      <c r="F13" s="303"/>
      <c r="G13" s="303"/>
      <c r="H13" s="303"/>
      <c r="I13" s="303"/>
      <c r="J13" s="303"/>
      <c r="K13" s="303"/>
      <c r="L13" s="3"/>
      <c r="M13" s="3"/>
      <c r="N13" s="3"/>
      <c r="O13" s="3"/>
      <c r="P13" s="3"/>
      <c r="Q13" s="3"/>
    </row>
    <row r="14" spans="1:20" s="2" customFormat="1" ht="45.75" customHeight="1" x14ac:dyDescent="0.2">
      <c r="A14" s="294" t="s">
        <v>138</v>
      </c>
      <c r="B14" s="294"/>
      <c r="C14" s="294"/>
      <c r="D14" s="294"/>
      <c r="E14" s="294"/>
      <c r="F14" s="294"/>
      <c r="G14" s="294"/>
      <c r="H14" s="294"/>
      <c r="I14" s="294"/>
      <c r="J14" s="294"/>
      <c r="K14" s="294"/>
      <c r="L14" s="6"/>
      <c r="M14" s="6"/>
      <c r="N14" s="6"/>
      <c r="O14" s="6"/>
      <c r="P14" s="6"/>
      <c r="Q14" s="6"/>
      <c r="R14" s="6"/>
      <c r="S14" s="6"/>
      <c r="T14" s="6"/>
    </row>
    <row r="15" spans="1:20" s="2" customFormat="1" ht="15" customHeight="1" x14ac:dyDescent="0.2">
      <c r="A15" s="297"/>
      <c r="B15" s="297"/>
      <c r="C15" s="297"/>
      <c r="D15" s="297"/>
      <c r="E15" s="297"/>
      <c r="F15" s="297"/>
      <c r="G15" s="297"/>
      <c r="H15" s="297"/>
      <c r="I15" s="297"/>
      <c r="J15" s="297"/>
      <c r="K15" s="297"/>
      <c r="L15" s="3"/>
      <c r="M15" s="3"/>
      <c r="N15" s="3"/>
      <c r="O15" s="3"/>
      <c r="P15" s="3"/>
      <c r="Q15" s="3"/>
    </row>
    <row r="16" spans="1:20" s="2" customFormat="1" ht="54" customHeight="1" x14ac:dyDescent="0.2">
      <c r="A16" s="302" t="s">
        <v>4</v>
      </c>
      <c r="B16" s="300" t="s">
        <v>159</v>
      </c>
      <c r="C16" s="302" t="s">
        <v>41</v>
      </c>
      <c r="D16" s="302" t="s">
        <v>40</v>
      </c>
      <c r="E16" s="302" t="s">
        <v>39</v>
      </c>
      <c r="F16" s="302" t="s">
        <v>128</v>
      </c>
      <c r="G16" s="302" t="s">
        <v>38</v>
      </c>
      <c r="H16" s="302" t="s">
        <v>37</v>
      </c>
      <c r="I16" s="302" t="s">
        <v>36</v>
      </c>
      <c r="J16" s="302" t="s">
        <v>131</v>
      </c>
      <c r="K16" s="302"/>
      <c r="L16" s="3"/>
      <c r="M16" s="3"/>
      <c r="N16" s="3"/>
      <c r="O16" s="3"/>
      <c r="P16" s="3"/>
      <c r="Q16" s="3"/>
    </row>
    <row r="17" spans="1:20" s="2" customFormat="1" ht="180.75" customHeight="1" x14ac:dyDescent="0.2">
      <c r="A17" s="302"/>
      <c r="B17" s="301"/>
      <c r="C17" s="302"/>
      <c r="D17" s="302"/>
      <c r="E17" s="302"/>
      <c r="F17" s="302"/>
      <c r="G17" s="302"/>
      <c r="H17" s="302"/>
      <c r="I17" s="302"/>
      <c r="J17" s="32" t="s">
        <v>129</v>
      </c>
      <c r="K17" s="33" t="s">
        <v>130</v>
      </c>
      <c r="L17" s="25"/>
      <c r="M17" s="25"/>
      <c r="N17" s="25"/>
      <c r="O17" s="25"/>
      <c r="P17" s="25"/>
      <c r="Q17" s="25"/>
      <c r="R17" s="24"/>
      <c r="S17" s="24"/>
      <c r="T17" s="24"/>
    </row>
    <row r="18" spans="1:20" s="2" customFormat="1" ht="18.75" x14ac:dyDescent="0.2">
      <c r="A18" s="32">
        <v>1</v>
      </c>
      <c r="B18" s="105">
        <v>2</v>
      </c>
      <c r="C18" s="104">
        <v>3</v>
      </c>
      <c r="D18" s="105">
        <v>6</v>
      </c>
      <c r="E18" s="104">
        <v>7</v>
      </c>
      <c r="F18" s="105">
        <v>8</v>
      </c>
      <c r="G18" s="104">
        <v>9</v>
      </c>
      <c r="H18" s="105">
        <v>10</v>
      </c>
      <c r="I18" s="104">
        <v>11</v>
      </c>
      <c r="J18" s="105">
        <v>18</v>
      </c>
      <c r="K18" s="104">
        <v>19</v>
      </c>
      <c r="L18" s="25"/>
      <c r="M18" s="25"/>
      <c r="N18" s="25"/>
      <c r="O18" s="25"/>
      <c r="P18" s="25"/>
      <c r="Q18" s="25"/>
      <c r="R18" s="24"/>
      <c r="S18" s="24"/>
      <c r="T18" s="24"/>
    </row>
    <row r="19" spans="1:20" s="2" customFormat="1" ht="167.25" customHeight="1" x14ac:dyDescent="0.2">
      <c r="A19" s="32"/>
      <c r="B19" s="124" t="s">
        <v>194</v>
      </c>
      <c r="C19" s="34" t="s">
        <v>127</v>
      </c>
      <c r="D19" s="34" t="s">
        <v>127</v>
      </c>
      <c r="E19" s="34" t="s">
        <v>127</v>
      </c>
      <c r="F19" s="34" t="s">
        <v>127</v>
      </c>
      <c r="G19" s="34" t="s">
        <v>127</v>
      </c>
      <c r="H19" s="34" t="s">
        <v>127</v>
      </c>
      <c r="I19" s="34" t="s">
        <v>127</v>
      </c>
      <c r="J19" s="29" t="s">
        <v>127</v>
      </c>
      <c r="K19" s="4" t="s">
        <v>127</v>
      </c>
      <c r="L19" s="25"/>
      <c r="M19" s="25"/>
      <c r="N19" s="25"/>
      <c r="O19" s="25"/>
      <c r="P19" s="25"/>
      <c r="Q19" s="25"/>
      <c r="R19" s="24"/>
      <c r="S19" s="24"/>
      <c r="T19" s="24"/>
    </row>
    <row r="20" spans="1:20" s="2" customFormat="1" ht="72" customHeight="1" x14ac:dyDescent="0.2">
      <c r="A20" s="32"/>
      <c r="B20" s="124" t="s">
        <v>195</v>
      </c>
      <c r="C20" s="34" t="s">
        <v>127</v>
      </c>
      <c r="D20" s="34" t="s">
        <v>127</v>
      </c>
      <c r="E20" s="34" t="s">
        <v>127</v>
      </c>
      <c r="F20" s="34" t="s">
        <v>127</v>
      </c>
      <c r="G20" s="123" t="s">
        <v>127</v>
      </c>
      <c r="H20" s="123" t="s">
        <v>127</v>
      </c>
      <c r="I20" s="123" t="s">
        <v>127</v>
      </c>
      <c r="J20" s="123" t="s">
        <v>127</v>
      </c>
      <c r="K20" s="4" t="s">
        <v>127</v>
      </c>
      <c r="L20" s="25"/>
      <c r="M20" s="25"/>
      <c r="N20" s="25"/>
      <c r="O20" s="25"/>
      <c r="P20" s="24"/>
      <c r="Q20" s="24"/>
      <c r="R20" s="24"/>
      <c r="S20" s="24"/>
      <c r="T20" s="24"/>
    </row>
    <row r="21" spans="1:20" s="2" customFormat="1" ht="84" customHeight="1" x14ac:dyDescent="0.2">
      <c r="A21" s="32"/>
      <c r="B21" s="124" t="s">
        <v>196</v>
      </c>
      <c r="C21" s="34" t="s">
        <v>127</v>
      </c>
      <c r="D21" s="34" t="s">
        <v>127</v>
      </c>
      <c r="E21" s="34" t="s">
        <v>127</v>
      </c>
      <c r="F21" s="34" t="s">
        <v>127</v>
      </c>
      <c r="G21" s="123" t="s">
        <v>127</v>
      </c>
      <c r="H21" s="123" t="s">
        <v>127</v>
      </c>
      <c r="I21" s="123" t="s">
        <v>127</v>
      </c>
      <c r="J21" s="123" t="s">
        <v>127</v>
      </c>
      <c r="K21" s="4" t="s">
        <v>127</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99" t="s">
        <v>178</v>
      </c>
      <c r="B23" s="299"/>
      <c r="C23" s="299"/>
      <c r="D23" s="299"/>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zoomScale="70" zoomScaleNormal="60" zoomScaleSheetLayoutView="70" workbookViewId="0">
      <selection activeCell="N25" sqref="N25"/>
    </sheetView>
  </sheetViews>
  <sheetFormatPr defaultColWidth="10.7109375" defaultRowHeight="15.75" x14ac:dyDescent="0.25"/>
  <cols>
    <col min="1" max="1" width="9.5703125" style="37" customWidth="1"/>
    <col min="2" max="2" width="36.28515625" style="37" customWidth="1"/>
    <col min="3" max="3" width="8.7109375" style="37" customWidth="1"/>
    <col min="4" max="4" width="12.7109375" style="37" customWidth="1"/>
    <col min="5" max="5" width="16.140625" style="37" customWidth="1"/>
    <col min="6" max="6" width="16.5703125" style="37" customWidth="1"/>
    <col min="7" max="7" width="18.42578125" style="37" customWidth="1"/>
    <col min="8" max="8" width="14.5703125" style="37" customWidth="1"/>
    <col min="9" max="9" width="12.42578125" style="37" customWidth="1"/>
    <col min="10" max="10" width="16" style="37" customWidth="1"/>
    <col min="11" max="14" width="8.7109375" style="37" customWidth="1"/>
    <col min="15" max="231" width="10.7109375" style="37"/>
    <col min="232" max="236" width="15.7109375" style="37" customWidth="1"/>
    <col min="237" max="240" width="12.7109375" style="37" customWidth="1"/>
    <col min="241" max="244" width="15.7109375" style="37" customWidth="1"/>
    <col min="245" max="245" width="22.85546875" style="37" customWidth="1"/>
    <col min="246" max="246" width="20.7109375" style="37" customWidth="1"/>
    <col min="247" max="247" width="16.7109375" style="37" customWidth="1"/>
    <col min="248" max="487" width="10.7109375" style="37"/>
    <col min="488" max="492" width="15.7109375" style="37" customWidth="1"/>
    <col min="493" max="496" width="12.7109375" style="37" customWidth="1"/>
    <col min="497" max="500" width="15.7109375" style="37" customWidth="1"/>
    <col min="501" max="501" width="22.85546875" style="37" customWidth="1"/>
    <col min="502" max="502" width="20.7109375" style="37" customWidth="1"/>
    <col min="503" max="503" width="16.7109375" style="37" customWidth="1"/>
    <col min="504" max="743" width="10.7109375" style="37"/>
    <col min="744" max="748" width="15.7109375" style="37" customWidth="1"/>
    <col min="749" max="752" width="12.7109375" style="37" customWidth="1"/>
    <col min="753" max="756" width="15.7109375" style="37" customWidth="1"/>
    <col min="757" max="757" width="22.85546875" style="37" customWidth="1"/>
    <col min="758" max="758" width="20.7109375" style="37" customWidth="1"/>
    <col min="759" max="759" width="16.7109375" style="37" customWidth="1"/>
    <col min="760" max="999" width="10.7109375" style="37"/>
    <col min="1000" max="1004" width="15.7109375" style="37" customWidth="1"/>
    <col min="1005" max="1008" width="12.7109375" style="37" customWidth="1"/>
    <col min="1009" max="1012" width="15.7109375" style="37" customWidth="1"/>
    <col min="1013" max="1013" width="22.85546875" style="37" customWidth="1"/>
    <col min="1014" max="1014" width="20.7109375" style="37" customWidth="1"/>
    <col min="1015" max="1015" width="16.7109375" style="37" customWidth="1"/>
    <col min="1016" max="1255" width="10.7109375" style="37"/>
    <col min="1256" max="1260" width="15.7109375" style="37" customWidth="1"/>
    <col min="1261" max="1264" width="12.7109375" style="37" customWidth="1"/>
    <col min="1265" max="1268" width="15.7109375" style="37" customWidth="1"/>
    <col min="1269" max="1269" width="22.85546875" style="37" customWidth="1"/>
    <col min="1270" max="1270" width="20.7109375" style="37" customWidth="1"/>
    <col min="1271" max="1271" width="16.7109375" style="37" customWidth="1"/>
    <col min="1272" max="1511" width="10.7109375" style="37"/>
    <col min="1512" max="1516" width="15.7109375" style="37" customWidth="1"/>
    <col min="1517" max="1520" width="12.7109375" style="37" customWidth="1"/>
    <col min="1521" max="1524" width="15.7109375" style="37" customWidth="1"/>
    <col min="1525" max="1525" width="22.85546875" style="37" customWidth="1"/>
    <col min="1526" max="1526" width="20.7109375" style="37" customWidth="1"/>
    <col min="1527" max="1527" width="16.7109375" style="37" customWidth="1"/>
    <col min="1528" max="1767" width="10.7109375" style="37"/>
    <col min="1768" max="1772" width="15.7109375" style="37" customWidth="1"/>
    <col min="1773" max="1776" width="12.7109375" style="37" customWidth="1"/>
    <col min="1777" max="1780" width="15.7109375" style="37" customWidth="1"/>
    <col min="1781" max="1781" width="22.85546875" style="37" customWidth="1"/>
    <col min="1782" max="1782" width="20.7109375" style="37" customWidth="1"/>
    <col min="1783" max="1783" width="16.7109375" style="37" customWidth="1"/>
    <col min="1784" max="2023" width="10.7109375" style="37"/>
    <col min="2024" max="2028" width="15.7109375" style="37" customWidth="1"/>
    <col min="2029" max="2032" width="12.7109375" style="37" customWidth="1"/>
    <col min="2033" max="2036" width="15.7109375" style="37" customWidth="1"/>
    <col min="2037" max="2037" width="22.85546875" style="37" customWidth="1"/>
    <col min="2038" max="2038" width="20.7109375" style="37" customWidth="1"/>
    <col min="2039" max="2039" width="16.7109375" style="37" customWidth="1"/>
    <col min="2040" max="2279" width="10.7109375" style="37"/>
    <col min="2280" max="2284" width="15.7109375" style="37" customWidth="1"/>
    <col min="2285" max="2288" width="12.7109375" style="37" customWidth="1"/>
    <col min="2289" max="2292" width="15.7109375" style="37" customWidth="1"/>
    <col min="2293" max="2293" width="22.85546875" style="37" customWidth="1"/>
    <col min="2294" max="2294" width="20.7109375" style="37" customWidth="1"/>
    <col min="2295" max="2295" width="16.7109375" style="37" customWidth="1"/>
    <col min="2296" max="2535" width="10.7109375" style="37"/>
    <col min="2536" max="2540" width="15.7109375" style="37" customWidth="1"/>
    <col min="2541" max="2544" width="12.7109375" style="37" customWidth="1"/>
    <col min="2545" max="2548" width="15.7109375" style="37" customWidth="1"/>
    <col min="2549" max="2549" width="22.85546875" style="37" customWidth="1"/>
    <col min="2550" max="2550" width="20.7109375" style="37" customWidth="1"/>
    <col min="2551" max="2551" width="16.7109375" style="37" customWidth="1"/>
    <col min="2552" max="2791" width="10.7109375" style="37"/>
    <col min="2792" max="2796" width="15.7109375" style="37" customWidth="1"/>
    <col min="2797" max="2800" width="12.7109375" style="37" customWidth="1"/>
    <col min="2801" max="2804" width="15.7109375" style="37" customWidth="1"/>
    <col min="2805" max="2805" width="22.85546875" style="37" customWidth="1"/>
    <col min="2806" max="2806" width="20.7109375" style="37" customWidth="1"/>
    <col min="2807" max="2807" width="16.7109375" style="37" customWidth="1"/>
    <col min="2808" max="3047" width="10.7109375" style="37"/>
    <col min="3048" max="3052" width="15.7109375" style="37" customWidth="1"/>
    <col min="3053" max="3056" width="12.7109375" style="37" customWidth="1"/>
    <col min="3057" max="3060" width="15.7109375" style="37" customWidth="1"/>
    <col min="3061" max="3061" width="22.85546875" style="37" customWidth="1"/>
    <col min="3062" max="3062" width="20.7109375" style="37" customWidth="1"/>
    <col min="3063" max="3063" width="16.7109375" style="37" customWidth="1"/>
    <col min="3064" max="3303" width="10.7109375" style="37"/>
    <col min="3304" max="3308" width="15.7109375" style="37" customWidth="1"/>
    <col min="3309" max="3312" width="12.7109375" style="37" customWidth="1"/>
    <col min="3313" max="3316" width="15.7109375" style="37" customWidth="1"/>
    <col min="3317" max="3317" width="22.85546875" style="37" customWidth="1"/>
    <col min="3318" max="3318" width="20.7109375" style="37" customWidth="1"/>
    <col min="3319" max="3319" width="16.7109375" style="37" customWidth="1"/>
    <col min="3320" max="3559" width="10.7109375" style="37"/>
    <col min="3560" max="3564" width="15.7109375" style="37" customWidth="1"/>
    <col min="3565" max="3568" width="12.7109375" style="37" customWidth="1"/>
    <col min="3569" max="3572" width="15.7109375" style="37" customWidth="1"/>
    <col min="3573" max="3573" width="22.85546875" style="37" customWidth="1"/>
    <col min="3574" max="3574" width="20.7109375" style="37" customWidth="1"/>
    <col min="3575" max="3575" width="16.7109375" style="37" customWidth="1"/>
    <col min="3576" max="3815" width="10.7109375" style="37"/>
    <col min="3816" max="3820" width="15.7109375" style="37" customWidth="1"/>
    <col min="3821" max="3824" width="12.7109375" style="37" customWidth="1"/>
    <col min="3825" max="3828" width="15.7109375" style="37" customWidth="1"/>
    <col min="3829" max="3829" width="22.85546875" style="37" customWidth="1"/>
    <col min="3830" max="3830" width="20.7109375" style="37" customWidth="1"/>
    <col min="3831" max="3831" width="16.7109375" style="37" customWidth="1"/>
    <col min="3832" max="4071" width="10.7109375" style="37"/>
    <col min="4072" max="4076" width="15.7109375" style="37" customWidth="1"/>
    <col min="4077" max="4080" width="12.7109375" style="37" customWidth="1"/>
    <col min="4081" max="4084" width="15.7109375" style="37" customWidth="1"/>
    <col min="4085" max="4085" width="22.85546875" style="37" customWidth="1"/>
    <col min="4086" max="4086" width="20.7109375" style="37" customWidth="1"/>
    <col min="4087" max="4087" width="16.7109375" style="37" customWidth="1"/>
    <col min="4088" max="4327" width="10.7109375" style="37"/>
    <col min="4328" max="4332" width="15.7109375" style="37" customWidth="1"/>
    <col min="4333" max="4336" width="12.7109375" style="37" customWidth="1"/>
    <col min="4337" max="4340" width="15.7109375" style="37" customWidth="1"/>
    <col min="4341" max="4341" width="22.85546875" style="37" customWidth="1"/>
    <col min="4342" max="4342" width="20.7109375" style="37" customWidth="1"/>
    <col min="4343" max="4343" width="16.7109375" style="37" customWidth="1"/>
    <col min="4344" max="4583" width="10.7109375" style="37"/>
    <col min="4584" max="4588" width="15.7109375" style="37" customWidth="1"/>
    <col min="4589" max="4592" width="12.7109375" style="37" customWidth="1"/>
    <col min="4593" max="4596" width="15.7109375" style="37" customWidth="1"/>
    <col min="4597" max="4597" width="22.85546875" style="37" customWidth="1"/>
    <col min="4598" max="4598" width="20.7109375" style="37" customWidth="1"/>
    <col min="4599" max="4599" width="16.7109375" style="37" customWidth="1"/>
    <col min="4600" max="4839" width="10.7109375" style="37"/>
    <col min="4840" max="4844" width="15.7109375" style="37" customWidth="1"/>
    <col min="4845" max="4848" width="12.7109375" style="37" customWidth="1"/>
    <col min="4849" max="4852" width="15.7109375" style="37" customWidth="1"/>
    <col min="4853" max="4853" width="22.85546875" style="37" customWidth="1"/>
    <col min="4854" max="4854" width="20.7109375" style="37" customWidth="1"/>
    <col min="4855" max="4855" width="16.7109375" style="37" customWidth="1"/>
    <col min="4856" max="5095" width="10.7109375" style="37"/>
    <col min="5096" max="5100" width="15.7109375" style="37" customWidth="1"/>
    <col min="5101" max="5104" width="12.7109375" style="37" customWidth="1"/>
    <col min="5105" max="5108" width="15.7109375" style="37" customWidth="1"/>
    <col min="5109" max="5109" width="22.85546875" style="37" customWidth="1"/>
    <col min="5110" max="5110" width="20.7109375" style="37" customWidth="1"/>
    <col min="5111" max="5111" width="16.7109375" style="37" customWidth="1"/>
    <col min="5112" max="5351" width="10.7109375" style="37"/>
    <col min="5352" max="5356" width="15.7109375" style="37" customWidth="1"/>
    <col min="5357" max="5360" width="12.7109375" style="37" customWidth="1"/>
    <col min="5361" max="5364" width="15.7109375" style="37" customWidth="1"/>
    <col min="5365" max="5365" width="22.85546875" style="37" customWidth="1"/>
    <col min="5366" max="5366" width="20.7109375" style="37" customWidth="1"/>
    <col min="5367" max="5367" width="16.7109375" style="37" customWidth="1"/>
    <col min="5368" max="5607" width="10.7109375" style="37"/>
    <col min="5608" max="5612" width="15.7109375" style="37" customWidth="1"/>
    <col min="5613" max="5616" width="12.7109375" style="37" customWidth="1"/>
    <col min="5617" max="5620" width="15.7109375" style="37" customWidth="1"/>
    <col min="5621" max="5621" width="22.85546875" style="37" customWidth="1"/>
    <col min="5622" max="5622" width="20.7109375" style="37" customWidth="1"/>
    <col min="5623" max="5623" width="16.7109375" style="37" customWidth="1"/>
    <col min="5624" max="5863" width="10.7109375" style="37"/>
    <col min="5864" max="5868" width="15.7109375" style="37" customWidth="1"/>
    <col min="5869" max="5872" width="12.7109375" style="37" customWidth="1"/>
    <col min="5873" max="5876" width="15.7109375" style="37" customWidth="1"/>
    <col min="5877" max="5877" width="22.85546875" style="37" customWidth="1"/>
    <col min="5878" max="5878" width="20.7109375" style="37" customWidth="1"/>
    <col min="5879" max="5879" width="16.7109375" style="37" customWidth="1"/>
    <col min="5880" max="6119" width="10.7109375" style="37"/>
    <col min="6120" max="6124" width="15.7109375" style="37" customWidth="1"/>
    <col min="6125" max="6128" width="12.7109375" style="37" customWidth="1"/>
    <col min="6129" max="6132" width="15.7109375" style="37" customWidth="1"/>
    <col min="6133" max="6133" width="22.85546875" style="37" customWidth="1"/>
    <col min="6134" max="6134" width="20.7109375" style="37" customWidth="1"/>
    <col min="6135" max="6135" width="16.7109375" style="37" customWidth="1"/>
    <col min="6136" max="6375" width="10.7109375" style="37"/>
    <col min="6376" max="6380" width="15.7109375" style="37" customWidth="1"/>
    <col min="6381" max="6384" width="12.7109375" style="37" customWidth="1"/>
    <col min="6385" max="6388" width="15.7109375" style="37" customWidth="1"/>
    <col min="6389" max="6389" width="22.85546875" style="37" customWidth="1"/>
    <col min="6390" max="6390" width="20.7109375" style="37" customWidth="1"/>
    <col min="6391" max="6391" width="16.7109375" style="37" customWidth="1"/>
    <col min="6392" max="6631" width="10.7109375" style="37"/>
    <col min="6632" max="6636" width="15.7109375" style="37" customWidth="1"/>
    <col min="6637" max="6640" width="12.7109375" style="37" customWidth="1"/>
    <col min="6641" max="6644" width="15.7109375" style="37" customWidth="1"/>
    <col min="6645" max="6645" width="22.85546875" style="37" customWidth="1"/>
    <col min="6646" max="6646" width="20.7109375" style="37" customWidth="1"/>
    <col min="6647" max="6647" width="16.7109375" style="37" customWidth="1"/>
    <col min="6648" max="6887" width="10.7109375" style="37"/>
    <col min="6888" max="6892" width="15.7109375" style="37" customWidth="1"/>
    <col min="6893" max="6896" width="12.7109375" style="37" customWidth="1"/>
    <col min="6897" max="6900" width="15.7109375" style="37" customWidth="1"/>
    <col min="6901" max="6901" width="22.85546875" style="37" customWidth="1"/>
    <col min="6902" max="6902" width="20.7109375" style="37" customWidth="1"/>
    <col min="6903" max="6903" width="16.7109375" style="37" customWidth="1"/>
    <col min="6904" max="7143" width="10.7109375" style="37"/>
    <col min="7144" max="7148" width="15.7109375" style="37" customWidth="1"/>
    <col min="7149" max="7152" width="12.7109375" style="37" customWidth="1"/>
    <col min="7153" max="7156" width="15.7109375" style="37" customWidth="1"/>
    <col min="7157" max="7157" width="22.85546875" style="37" customWidth="1"/>
    <col min="7158" max="7158" width="20.7109375" style="37" customWidth="1"/>
    <col min="7159" max="7159" width="16.7109375" style="37" customWidth="1"/>
    <col min="7160" max="7399" width="10.7109375" style="37"/>
    <col min="7400" max="7404" width="15.7109375" style="37" customWidth="1"/>
    <col min="7405" max="7408" width="12.7109375" style="37" customWidth="1"/>
    <col min="7409" max="7412" width="15.7109375" style="37" customWidth="1"/>
    <col min="7413" max="7413" width="22.85546875" style="37" customWidth="1"/>
    <col min="7414" max="7414" width="20.7109375" style="37" customWidth="1"/>
    <col min="7415" max="7415" width="16.7109375" style="37" customWidth="1"/>
    <col min="7416" max="7655" width="10.7109375" style="37"/>
    <col min="7656" max="7660" width="15.7109375" style="37" customWidth="1"/>
    <col min="7661" max="7664" width="12.7109375" style="37" customWidth="1"/>
    <col min="7665" max="7668" width="15.7109375" style="37" customWidth="1"/>
    <col min="7669" max="7669" width="22.85546875" style="37" customWidth="1"/>
    <col min="7670" max="7670" width="20.7109375" style="37" customWidth="1"/>
    <col min="7671" max="7671" width="16.7109375" style="37" customWidth="1"/>
    <col min="7672" max="7911" width="10.7109375" style="37"/>
    <col min="7912" max="7916" width="15.7109375" style="37" customWidth="1"/>
    <col min="7917" max="7920" width="12.7109375" style="37" customWidth="1"/>
    <col min="7921" max="7924" width="15.7109375" style="37" customWidth="1"/>
    <col min="7925" max="7925" width="22.85546875" style="37" customWidth="1"/>
    <col min="7926" max="7926" width="20.7109375" style="37" customWidth="1"/>
    <col min="7927" max="7927" width="16.7109375" style="37" customWidth="1"/>
    <col min="7928" max="8167" width="10.7109375" style="37"/>
    <col min="8168" max="8172" width="15.7109375" style="37" customWidth="1"/>
    <col min="8173" max="8176" width="12.7109375" style="37" customWidth="1"/>
    <col min="8177" max="8180" width="15.7109375" style="37" customWidth="1"/>
    <col min="8181" max="8181" width="22.85546875" style="37" customWidth="1"/>
    <col min="8182" max="8182" width="20.7109375" style="37" customWidth="1"/>
    <col min="8183" max="8183" width="16.7109375" style="37" customWidth="1"/>
    <col min="8184" max="8423" width="10.7109375" style="37"/>
    <col min="8424" max="8428" width="15.7109375" style="37" customWidth="1"/>
    <col min="8429" max="8432" width="12.7109375" style="37" customWidth="1"/>
    <col min="8433" max="8436" width="15.7109375" style="37" customWidth="1"/>
    <col min="8437" max="8437" width="22.85546875" style="37" customWidth="1"/>
    <col min="8438" max="8438" width="20.7109375" style="37" customWidth="1"/>
    <col min="8439" max="8439" width="16.7109375" style="37" customWidth="1"/>
    <col min="8440" max="8679" width="10.7109375" style="37"/>
    <col min="8680" max="8684" width="15.7109375" style="37" customWidth="1"/>
    <col min="8685" max="8688" width="12.7109375" style="37" customWidth="1"/>
    <col min="8689" max="8692" width="15.7109375" style="37" customWidth="1"/>
    <col min="8693" max="8693" width="22.85546875" style="37" customWidth="1"/>
    <col min="8694" max="8694" width="20.7109375" style="37" customWidth="1"/>
    <col min="8695" max="8695" width="16.7109375" style="37" customWidth="1"/>
    <col min="8696" max="8935" width="10.7109375" style="37"/>
    <col min="8936" max="8940" width="15.7109375" style="37" customWidth="1"/>
    <col min="8941" max="8944" width="12.7109375" style="37" customWidth="1"/>
    <col min="8945" max="8948" width="15.7109375" style="37" customWidth="1"/>
    <col min="8949" max="8949" width="22.85546875" style="37" customWidth="1"/>
    <col min="8950" max="8950" width="20.7109375" style="37" customWidth="1"/>
    <col min="8951" max="8951" width="16.7109375" style="37" customWidth="1"/>
    <col min="8952" max="9191" width="10.7109375" style="37"/>
    <col min="9192" max="9196" width="15.7109375" style="37" customWidth="1"/>
    <col min="9197" max="9200" width="12.7109375" style="37" customWidth="1"/>
    <col min="9201" max="9204" width="15.7109375" style="37" customWidth="1"/>
    <col min="9205" max="9205" width="22.85546875" style="37" customWidth="1"/>
    <col min="9206" max="9206" width="20.7109375" style="37" customWidth="1"/>
    <col min="9207" max="9207" width="16.7109375" style="37" customWidth="1"/>
    <col min="9208" max="9447" width="10.7109375" style="37"/>
    <col min="9448" max="9452" width="15.7109375" style="37" customWidth="1"/>
    <col min="9453" max="9456" width="12.7109375" style="37" customWidth="1"/>
    <col min="9457" max="9460" width="15.7109375" style="37" customWidth="1"/>
    <col min="9461" max="9461" width="22.85546875" style="37" customWidth="1"/>
    <col min="9462" max="9462" width="20.7109375" style="37" customWidth="1"/>
    <col min="9463" max="9463" width="16.7109375" style="37" customWidth="1"/>
    <col min="9464" max="9703" width="10.7109375" style="37"/>
    <col min="9704" max="9708" width="15.7109375" style="37" customWidth="1"/>
    <col min="9709" max="9712" width="12.7109375" style="37" customWidth="1"/>
    <col min="9713" max="9716" width="15.7109375" style="37" customWidth="1"/>
    <col min="9717" max="9717" width="22.85546875" style="37" customWidth="1"/>
    <col min="9718" max="9718" width="20.7109375" style="37" customWidth="1"/>
    <col min="9719" max="9719" width="16.7109375" style="37" customWidth="1"/>
    <col min="9720" max="9959" width="10.7109375" style="37"/>
    <col min="9960" max="9964" width="15.7109375" style="37" customWidth="1"/>
    <col min="9965" max="9968" width="12.7109375" style="37" customWidth="1"/>
    <col min="9969" max="9972" width="15.7109375" style="37" customWidth="1"/>
    <col min="9973" max="9973" width="22.85546875" style="37" customWidth="1"/>
    <col min="9974" max="9974" width="20.7109375" style="37" customWidth="1"/>
    <col min="9975" max="9975" width="16.7109375" style="37" customWidth="1"/>
    <col min="9976" max="10215" width="10.7109375" style="37"/>
    <col min="10216" max="10220" width="15.7109375" style="37" customWidth="1"/>
    <col min="10221" max="10224" width="12.7109375" style="37" customWidth="1"/>
    <col min="10225" max="10228" width="15.7109375" style="37" customWidth="1"/>
    <col min="10229" max="10229" width="22.85546875" style="37" customWidth="1"/>
    <col min="10230" max="10230" width="20.7109375" style="37" customWidth="1"/>
    <col min="10231" max="10231" width="16.7109375" style="37" customWidth="1"/>
    <col min="10232" max="10471" width="10.7109375" style="37"/>
    <col min="10472" max="10476" width="15.7109375" style="37" customWidth="1"/>
    <col min="10477" max="10480" width="12.7109375" style="37" customWidth="1"/>
    <col min="10481" max="10484" width="15.7109375" style="37" customWidth="1"/>
    <col min="10485" max="10485" width="22.85546875" style="37" customWidth="1"/>
    <col min="10486" max="10486" width="20.7109375" style="37" customWidth="1"/>
    <col min="10487" max="10487" width="16.7109375" style="37" customWidth="1"/>
    <col min="10488" max="10727" width="10.7109375" style="37"/>
    <col min="10728" max="10732" width="15.7109375" style="37" customWidth="1"/>
    <col min="10733" max="10736" width="12.7109375" style="37" customWidth="1"/>
    <col min="10737" max="10740" width="15.7109375" style="37" customWidth="1"/>
    <col min="10741" max="10741" width="22.85546875" style="37" customWidth="1"/>
    <col min="10742" max="10742" width="20.7109375" style="37" customWidth="1"/>
    <col min="10743" max="10743" width="16.7109375" style="37" customWidth="1"/>
    <col min="10744" max="10983" width="10.7109375" style="37"/>
    <col min="10984" max="10988" width="15.7109375" style="37" customWidth="1"/>
    <col min="10989" max="10992" width="12.7109375" style="37" customWidth="1"/>
    <col min="10993" max="10996" width="15.7109375" style="37" customWidth="1"/>
    <col min="10997" max="10997" width="22.85546875" style="37" customWidth="1"/>
    <col min="10998" max="10998" width="20.7109375" style="37" customWidth="1"/>
    <col min="10999" max="10999" width="16.7109375" style="37" customWidth="1"/>
    <col min="11000" max="11239" width="10.7109375" style="37"/>
    <col min="11240" max="11244" width="15.7109375" style="37" customWidth="1"/>
    <col min="11245" max="11248" width="12.7109375" style="37" customWidth="1"/>
    <col min="11249" max="11252" width="15.7109375" style="37" customWidth="1"/>
    <col min="11253" max="11253" width="22.85546875" style="37" customWidth="1"/>
    <col min="11254" max="11254" width="20.7109375" style="37" customWidth="1"/>
    <col min="11255" max="11255" width="16.7109375" style="37" customWidth="1"/>
    <col min="11256" max="11495" width="10.7109375" style="37"/>
    <col min="11496" max="11500" width="15.7109375" style="37" customWidth="1"/>
    <col min="11501" max="11504" width="12.7109375" style="37" customWidth="1"/>
    <col min="11505" max="11508" width="15.7109375" style="37" customWidth="1"/>
    <col min="11509" max="11509" width="22.85546875" style="37" customWidth="1"/>
    <col min="11510" max="11510" width="20.7109375" style="37" customWidth="1"/>
    <col min="11511" max="11511" width="16.7109375" style="37" customWidth="1"/>
    <col min="11512" max="11751" width="10.7109375" style="37"/>
    <col min="11752" max="11756" width="15.7109375" style="37" customWidth="1"/>
    <col min="11757" max="11760" width="12.7109375" style="37" customWidth="1"/>
    <col min="11761" max="11764" width="15.7109375" style="37" customWidth="1"/>
    <col min="11765" max="11765" width="22.85546875" style="37" customWidth="1"/>
    <col min="11766" max="11766" width="20.7109375" style="37" customWidth="1"/>
    <col min="11767" max="11767" width="16.7109375" style="37" customWidth="1"/>
    <col min="11768" max="12007" width="10.7109375" style="37"/>
    <col min="12008" max="12012" width="15.7109375" style="37" customWidth="1"/>
    <col min="12013" max="12016" width="12.7109375" style="37" customWidth="1"/>
    <col min="12017" max="12020" width="15.7109375" style="37" customWidth="1"/>
    <col min="12021" max="12021" width="22.85546875" style="37" customWidth="1"/>
    <col min="12022" max="12022" width="20.7109375" style="37" customWidth="1"/>
    <col min="12023" max="12023" width="16.7109375" style="37" customWidth="1"/>
    <col min="12024" max="12263" width="10.7109375" style="37"/>
    <col min="12264" max="12268" width="15.7109375" style="37" customWidth="1"/>
    <col min="12269" max="12272" width="12.7109375" style="37" customWidth="1"/>
    <col min="12273" max="12276" width="15.7109375" style="37" customWidth="1"/>
    <col min="12277" max="12277" width="22.85546875" style="37" customWidth="1"/>
    <col min="12278" max="12278" width="20.7109375" style="37" customWidth="1"/>
    <col min="12279" max="12279" width="16.7109375" style="37" customWidth="1"/>
    <col min="12280" max="12519" width="10.7109375" style="37"/>
    <col min="12520" max="12524" width="15.7109375" style="37" customWidth="1"/>
    <col min="12525" max="12528" width="12.7109375" style="37" customWidth="1"/>
    <col min="12529" max="12532" width="15.7109375" style="37" customWidth="1"/>
    <col min="12533" max="12533" width="22.85546875" style="37" customWidth="1"/>
    <col min="12534" max="12534" width="20.7109375" style="37" customWidth="1"/>
    <col min="12535" max="12535" width="16.7109375" style="37" customWidth="1"/>
    <col min="12536" max="12775" width="10.7109375" style="37"/>
    <col min="12776" max="12780" width="15.7109375" style="37" customWidth="1"/>
    <col min="12781" max="12784" width="12.7109375" style="37" customWidth="1"/>
    <col min="12785" max="12788" width="15.7109375" style="37" customWidth="1"/>
    <col min="12789" max="12789" width="22.85546875" style="37" customWidth="1"/>
    <col min="12790" max="12790" width="20.7109375" style="37" customWidth="1"/>
    <col min="12791" max="12791" width="16.7109375" style="37" customWidth="1"/>
    <col min="12792" max="13031" width="10.7109375" style="37"/>
    <col min="13032" max="13036" width="15.7109375" style="37" customWidth="1"/>
    <col min="13037" max="13040" width="12.7109375" style="37" customWidth="1"/>
    <col min="13041" max="13044" width="15.7109375" style="37" customWidth="1"/>
    <col min="13045" max="13045" width="22.85546875" style="37" customWidth="1"/>
    <col min="13046" max="13046" width="20.7109375" style="37" customWidth="1"/>
    <col min="13047" max="13047" width="16.7109375" style="37" customWidth="1"/>
    <col min="13048" max="13287" width="10.7109375" style="37"/>
    <col min="13288" max="13292" width="15.7109375" style="37" customWidth="1"/>
    <col min="13293" max="13296" width="12.7109375" style="37" customWidth="1"/>
    <col min="13297" max="13300" width="15.7109375" style="37" customWidth="1"/>
    <col min="13301" max="13301" width="22.85546875" style="37" customWidth="1"/>
    <col min="13302" max="13302" width="20.7109375" style="37" customWidth="1"/>
    <col min="13303" max="13303" width="16.7109375" style="37" customWidth="1"/>
    <col min="13304" max="13543" width="10.7109375" style="37"/>
    <col min="13544" max="13548" width="15.7109375" style="37" customWidth="1"/>
    <col min="13549" max="13552" width="12.7109375" style="37" customWidth="1"/>
    <col min="13553" max="13556" width="15.7109375" style="37" customWidth="1"/>
    <col min="13557" max="13557" width="22.85546875" style="37" customWidth="1"/>
    <col min="13558" max="13558" width="20.7109375" style="37" customWidth="1"/>
    <col min="13559" max="13559" width="16.7109375" style="37" customWidth="1"/>
    <col min="13560" max="13799" width="10.7109375" style="37"/>
    <col min="13800" max="13804" width="15.7109375" style="37" customWidth="1"/>
    <col min="13805" max="13808" width="12.7109375" style="37" customWidth="1"/>
    <col min="13809" max="13812" width="15.7109375" style="37" customWidth="1"/>
    <col min="13813" max="13813" width="22.85546875" style="37" customWidth="1"/>
    <col min="13814" max="13814" width="20.7109375" style="37" customWidth="1"/>
    <col min="13815" max="13815" width="16.7109375" style="37" customWidth="1"/>
    <col min="13816" max="14055" width="10.7109375" style="37"/>
    <col min="14056" max="14060" width="15.7109375" style="37" customWidth="1"/>
    <col min="14061" max="14064" width="12.7109375" style="37" customWidth="1"/>
    <col min="14065" max="14068" width="15.7109375" style="37" customWidth="1"/>
    <col min="14069" max="14069" width="22.85546875" style="37" customWidth="1"/>
    <col min="14070" max="14070" width="20.7109375" style="37" customWidth="1"/>
    <col min="14071" max="14071" width="16.7109375" style="37" customWidth="1"/>
    <col min="14072" max="14311" width="10.7109375" style="37"/>
    <col min="14312" max="14316" width="15.7109375" style="37" customWidth="1"/>
    <col min="14317" max="14320" width="12.7109375" style="37" customWidth="1"/>
    <col min="14321" max="14324" width="15.7109375" style="37" customWidth="1"/>
    <col min="14325" max="14325" width="22.85546875" style="37" customWidth="1"/>
    <col min="14326" max="14326" width="20.7109375" style="37" customWidth="1"/>
    <col min="14327" max="14327" width="16.7109375" style="37" customWidth="1"/>
    <col min="14328" max="14567" width="10.7109375" style="37"/>
    <col min="14568" max="14572" width="15.7109375" style="37" customWidth="1"/>
    <col min="14573" max="14576" width="12.7109375" style="37" customWidth="1"/>
    <col min="14577" max="14580" width="15.7109375" style="37" customWidth="1"/>
    <col min="14581" max="14581" width="22.85546875" style="37" customWidth="1"/>
    <col min="14582" max="14582" width="20.7109375" style="37" customWidth="1"/>
    <col min="14583" max="14583" width="16.7109375" style="37" customWidth="1"/>
    <col min="14584" max="14823" width="10.7109375" style="37"/>
    <col min="14824" max="14828" width="15.7109375" style="37" customWidth="1"/>
    <col min="14829" max="14832" width="12.7109375" style="37" customWidth="1"/>
    <col min="14833" max="14836" width="15.7109375" style="37" customWidth="1"/>
    <col min="14837" max="14837" width="22.85546875" style="37" customWidth="1"/>
    <col min="14838" max="14838" width="20.7109375" style="37" customWidth="1"/>
    <col min="14839" max="14839" width="16.7109375" style="37" customWidth="1"/>
    <col min="14840" max="15079" width="10.7109375" style="37"/>
    <col min="15080" max="15084" width="15.7109375" style="37" customWidth="1"/>
    <col min="15085" max="15088" width="12.7109375" style="37" customWidth="1"/>
    <col min="15089" max="15092" width="15.7109375" style="37" customWidth="1"/>
    <col min="15093" max="15093" width="22.85546875" style="37" customWidth="1"/>
    <col min="15094" max="15094" width="20.7109375" style="37" customWidth="1"/>
    <col min="15095" max="15095" width="16.7109375" style="37" customWidth="1"/>
    <col min="15096" max="15335" width="10.7109375" style="37"/>
    <col min="15336" max="15340" width="15.7109375" style="37" customWidth="1"/>
    <col min="15341" max="15344" width="12.7109375" style="37" customWidth="1"/>
    <col min="15345" max="15348" width="15.7109375" style="37" customWidth="1"/>
    <col min="15349" max="15349" width="22.85546875" style="37" customWidth="1"/>
    <col min="15350" max="15350" width="20.7109375" style="37" customWidth="1"/>
    <col min="15351" max="15351" width="16.7109375" style="37" customWidth="1"/>
    <col min="15352" max="15591" width="10.7109375" style="37"/>
    <col min="15592" max="15596" width="15.7109375" style="37" customWidth="1"/>
    <col min="15597" max="15600" width="12.7109375" style="37" customWidth="1"/>
    <col min="15601" max="15604" width="15.7109375" style="37" customWidth="1"/>
    <col min="15605" max="15605" width="22.85546875" style="37" customWidth="1"/>
    <col min="15606" max="15606" width="20.7109375" style="37" customWidth="1"/>
    <col min="15607" max="15607" width="16.7109375" style="37" customWidth="1"/>
    <col min="15608" max="15847" width="10.7109375" style="37"/>
    <col min="15848" max="15852" width="15.7109375" style="37" customWidth="1"/>
    <col min="15853" max="15856" width="12.7109375" style="37" customWidth="1"/>
    <col min="15857" max="15860" width="15.7109375" style="37" customWidth="1"/>
    <col min="15861" max="15861" width="22.85546875" style="37" customWidth="1"/>
    <col min="15862" max="15862" width="20.7109375" style="37" customWidth="1"/>
    <col min="15863" max="15863" width="16.7109375" style="37" customWidth="1"/>
    <col min="15864" max="16103" width="10.7109375" style="37"/>
    <col min="16104" max="16108" width="15.7109375" style="37" customWidth="1"/>
    <col min="16109" max="16112" width="12.7109375" style="37" customWidth="1"/>
    <col min="16113" max="16116" width="15.7109375" style="37" customWidth="1"/>
    <col min="16117" max="16117" width="22.85546875" style="37" customWidth="1"/>
    <col min="16118" max="16118" width="20.7109375" style="37" customWidth="1"/>
    <col min="16119" max="16119" width="16.7109375" style="37" customWidth="1"/>
    <col min="16120" max="16384" width="10.7109375" style="37"/>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2" t="s">
        <v>307</v>
      </c>
      <c r="B6" s="292"/>
      <c r="C6" s="292"/>
      <c r="D6" s="292"/>
      <c r="E6" s="292"/>
      <c r="F6" s="292"/>
      <c r="G6" s="292"/>
      <c r="H6" s="292"/>
      <c r="I6" s="292"/>
      <c r="J6" s="292"/>
      <c r="K6" s="292"/>
      <c r="L6" s="292"/>
      <c r="M6" s="292"/>
      <c r="N6" s="292"/>
    </row>
    <row r="7" spans="1:14" s="11" customFormat="1" x14ac:dyDescent="0.2">
      <c r="A7" s="16"/>
      <c r="B7" s="16"/>
      <c r="I7" s="15"/>
    </row>
    <row r="8" spans="1:14" s="11" customFormat="1" ht="18.75" x14ac:dyDescent="0.2">
      <c r="A8" s="296" t="s">
        <v>7</v>
      </c>
      <c r="B8" s="296"/>
      <c r="C8" s="296"/>
      <c r="D8" s="296"/>
      <c r="E8" s="296"/>
      <c r="F8" s="296"/>
      <c r="G8" s="296"/>
      <c r="H8" s="296"/>
      <c r="I8" s="296"/>
      <c r="J8" s="296"/>
      <c r="K8" s="296"/>
      <c r="L8" s="296"/>
      <c r="M8" s="296"/>
      <c r="N8" s="296"/>
    </row>
    <row r="9" spans="1:14" s="11" customFormat="1" ht="18.75" x14ac:dyDescent="0.2">
      <c r="A9" s="296"/>
      <c r="B9" s="296"/>
      <c r="C9" s="296"/>
      <c r="D9" s="296"/>
      <c r="E9" s="296"/>
      <c r="F9" s="296"/>
      <c r="G9" s="296"/>
      <c r="H9" s="296"/>
      <c r="I9" s="296"/>
      <c r="J9" s="296"/>
      <c r="K9" s="296"/>
      <c r="L9" s="296"/>
      <c r="M9" s="296"/>
      <c r="N9" s="296"/>
    </row>
    <row r="10" spans="1:14" s="11" customFormat="1" ht="18.75" customHeight="1" x14ac:dyDescent="0.2">
      <c r="A10" s="295" t="str">
        <f>'1. паспорт описание'!A9:D9</f>
        <v>О_0000000826</v>
      </c>
      <c r="B10" s="295"/>
      <c r="C10" s="295"/>
      <c r="D10" s="295"/>
      <c r="E10" s="295"/>
      <c r="F10" s="295"/>
      <c r="G10" s="295"/>
      <c r="H10" s="295"/>
      <c r="I10" s="295"/>
      <c r="J10" s="295"/>
      <c r="K10" s="295"/>
      <c r="L10" s="295"/>
      <c r="M10" s="295"/>
      <c r="N10" s="295"/>
    </row>
    <row r="11" spans="1:14" s="11" customFormat="1" ht="18.75" customHeight="1" x14ac:dyDescent="0.2">
      <c r="A11" s="293" t="s">
        <v>6</v>
      </c>
      <c r="B11" s="293"/>
      <c r="C11" s="293"/>
      <c r="D11" s="293"/>
      <c r="E11" s="293"/>
      <c r="F11" s="293"/>
      <c r="G11" s="293"/>
      <c r="H11" s="293"/>
      <c r="I11" s="293"/>
      <c r="J11" s="293"/>
      <c r="K11" s="293"/>
      <c r="L11" s="293"/>
      <c r="M11" s="293"/>
      <c r="N11" s="293"/>
    </row>
    <row r="12" spans="1:14" s="8" customFormat="1" ht="15.75" customHeight="1" x14ac:dyDescent="0.2">
      <c r="A12" s="298"/>
      <c r="B12" s="298"/>
      <c r="C12" s="298"/>
      <c r="D12" s="298"/>
      <c r="E12" s="298"/>
      <c r="F12" s="298"/>
      <c r="G12" s="298"/>
      <c r="H12" s="298"/>
      <c r="I12" s="298"/>
      <c r="J12" s="298"/>
      <c r="K12" s="298"/>
      <c r="L12" s="298"/>
      <c r="M12" s="298"/>
      <c r="N12" s="298"/>
    </row>
    <row r="13" spans="1:14" s="2" customFormat="1" ht="18.75" x14ac:dyDescent="0.2">
      <c r="A13" s="295" t="str">
        <f>'1. паспорт описание'!A12:D12</f>
        <v>Приобретение трассоискателя</v>
      </c>
      <c r="B13" s="295"/>
      <c r="C13" s="295"/>
      <c r="D13" s="295"/>
      <c r="E13" s="295"/>
      <c r="F13" s="295"/>
      <c r="G13" s="295"/>
      <c r="H13" s="295"/>
      <c r="I13" s="295"/>
      <c r="J13" s="295"/>
      <c r="K13" s="295"/>
      <c r="L13" s="295"/>
      <c r="M13" s="295"/>
      <c r="N13" s="295"/>
    </row>
    <row r="14" spans="1:14" s="2" customFormat="1" ht="15" customHeight="1" x14ac:dyDescent="0.2">
      <c r="A14" s="293" t="s">
        <v>5</v>
      </c>
      <c r="B14" s="293"/>
      <c r="C14" s="293"/>
      <c r="D14" s="293"/>
      <c r="E14" s="293"/>
      <c r="F14" s="293"/>
      <c r="G14" s="293"/>
      <c r="H14" s="293"/>
      <c r="I14" s="293"/>
      <c r="J14" s="293"/>
      <c r="K14" s="293"/>
      <c r="L14" s="293"/>
      <c r="M14" s="293"/>
      <c r="N14" s="293"/>
    </row>
    <row r="15" spans="1:14" s="2" customFormat="1" ht="15" customHeight="1" x14ac:dyDescent="0.2">
      <c r="A15" s="303"/>
      <c r="B15" s="303"/>
      <c r="C15" s="303"/>
      <c r="D15" s="303"/>
      <c r="E15" s="303"/>
      <c r="F15" s="303"/>
      <c r="G15" s="303"/>
      <c r="H15" s="303"/>
      <c r="I15" s="303"/>
      <c r="J15" s="303"/>
      <c r="K15" s="303"/>
      <c r="L15" s="303"/>
      <c r="M15" s="303"/>
      <c r="N15" s="303"/>
    </row>
    <row r="16" spans="1:14" s="2" customFormat="1" ht="15" customHeight="1" x14ac:dyDescent="0.2">
      <c r="A16" s="295" t="s">
        <v>141</v>
      </c>
      <c r="B16" s="295"/>
      <c r="C16" s="295"/>
      <c r="D16" s="295"/>
      <c r="E16" s="295"/>
      <c r="F16" s="295"/>
      <c r="G16" s="295"/>
      <c r="H16" s="295"/>
      <c r="I16" s="295"/>
      <c r="J16" s="295"/>
      <c r="K16" s="295"/>
      <c r="L16" s="295"/>
      <c r="M16" s="295"/>
      <c r="N16" s="295"/>
    </row>
    <row r="17" spans="1:107" s="45" customFormat="1" ht="21" customHeight="1" x14ac:dyDescent="0.25">
      <c r="A17" s="304"/>
      <c r="B17" s="304"/>
      <c r="C17" s="304"/>
      <c r="D17" s="304"/>
      <c r="E17" s="304"/>
      <c r="F17" s="304"/>
      <c r="G17" s="304"/>
      <c r="H17" s="304"/>
      <c r="I17" s="304"/>
      <c r="J17" s="304"/>
      <c r="K17" s="304"/>
      <c r="L17" s="304"/>
      <c r="M17" s="304"/>
      <c r="N17" s="304"/>
    </row>
    <row r="18" spans="1:107" ht="46.5" customHeight="1" x14ac:dyDescent="0.25">
      <c r="A18" s="317" t="s">
        <v>4</v>
      </c>
      <c r="B18" s="307" t="s">
        <v>159</v>
      </c>
      <c r="C18" s="310" t="s">
        <v>73</v>
      </c>
      <c r="D18" s="311"/>
      <c r="E18" s="314" t="s">
        <v>56</v>
      </c>
      <c r="F18" s="310" t="s">
        <v>155</v>
      </c>
      <c r="G18" s="311"/>
      <c r="H18" s="310" t="s">
        <v>83</v>
      </c>
      <c r="I18" s="311"/>
      <c r="J18" s="314" t="s">
        <v>55</v>
      </c>
      <c r="K18" s="310" t="s">
        <v>54</v>
      </c>
      <c r="L18" s="311"/>
      <c r="M18" s="310" t="s">
        <v>154</v>
      </c>
      <c r="N18" s="311"/>
    </row>
    <row r="19" spans="1:107" ht="204.75" customHeight="1" x14ac:dyDescent="0.25">
      <c r="A19" s="318"/>
      <c r="B19" s="320"/>
      <c r="C19" s="312"/>
      <c r="D19" s="313"/>
      <c r="E19" s="315"/>
      <c r="F19" s="312"/>
      <c r="G19" s="313"/>
      <c r="H19" s="312"/>
      <c r="I19" s="313"/>
      <c r="J19" s="316"/>
      <c r="K19" s="312"/>
      <c r="L19" s="313"/>
      <c r="M19" s="312"/>
      <c r="N19" s="313"/>
    </row>
    <row r="20" spans="1:107" ht="51.75" customHeight="1" x14ac:dyDescent="0.25">
      <c r="A20" s="319"/>
      <c r="B20" s="308"/>
      <c r="C20" s="93" t="s">
        <v>52</v>
      </c>
      <c r="D20" s="93" t="s">
        <v>53</v>
      </c>
      <c r="E20" s="316"/>
      <c r="F20" s="93" t="s">
        <v>52</v>
      </c>
      <c r="G20" s="93" t="s">
        <v>53</v>
      </c>
      <c r="H20" s="93" t="s">
        <v>52</v>
      </c>
      <c r="I20" s="93" t="s">
        <v>53</v>
      </c>
      <c r="J20" s="93" t="s">
        <v>52</v>
      </c>
      <c r="K20" s="93" t="s">
        <v>52</v>
      </c>
      <c r="L20" s="93" t="s">
        <v>53</v>
      </c>
      <c r="M20" s="93" t="s">
        <v>52</v>
      </c>
      <c r="N20" s="93" t="s">
        <v>53</v>
      </c>
    </row>
    <row r="21" spans="1:107" x14ac:dyDescent="0.25">
      <c r="A21" s="48">
        <v>1</v>
      </c>
      <c r="B21" s="48">
        <v>2</v>
      </c>
      <c r="C21" s="48">
        <v>3</v>
      </c>
      <c r="D21" s="48">
        <v>4</v>
      </c>
      <c r="E21" s="48">
        <v>5</v>
      </c>
      <c r="F21" s="48">
        <v>6</v>
      </c>
      <c r="G21" s="48">
        <v>7</v>
      </c>
      <c r="H21" s="48">
        <v>8</v>
      </c>
      <c r="I21" s="48">
        <v>9</v>
      </c>
      <c r="J21" s="48">
        <v>10</v>
      </c>
      <c r="K21" s="48">
        <v>11</v>
      </c>
      <c r="L21" s="48">
        <v>12</v>
      </c>
      <c r="M21" s="48">
        <v>13</v>
      </c>
      <c r="N21" s="48">
        <v>14</v>
      </c>
    </row>
    <row r="22" spans="1:107" s="45" customFormat="1" ht="63" customHeight="1" x14ac:dyDescent="0.25">
      <c r="A22" s="305">
        <v>1</v>
      </c>
      <c r="B22" s="307" t="s">
        <v>166</v>
      </c>
      <c r="C22" s="111" t="s">
        <v>127</v>
      </c>
      <c r="D22" s="111" t="s">
        <v>127</v>
      </c>
      <c r="E22" s="111" t="s">
        <v>127</v>
      </c>
      <c r="F22" s="111" t="s">
        <v>127</v>
      </c>
      <c r="G22" s="111" t="s">
        <v>127</v>
      </c>
      <c r="H22" s="111" t="s">
        <v>127</v>
      </c>
      <c r="I22" s="111" t="s">
        <v>127</v>
      </c>
      <c r="J22" s="46" t="s">
        <v>127</v>
      </c>
      <c r="K22" s="46" t="s">
        <v>127</v>
      </c>
      <c r="L22" s="47" t="s">
        <v>127</v>
      </c>
      <c r="M22" s="47" t="s">
        <v>127</v>
      </c>
      <c r="N22" s="47" t="s">
        <v>127</v>
      </c>
    </row>
    <row r="23" spans="1:107" s="45" customFormat="1" ht="63" customHeight="1" x14ac:dyDescent="0.25">
      <c r="A23" s="306"/>
      <c r="B23" s="308"/>
      <c r="C23" s="111" t="s">
        <v>127</v>
      </c>
      <c r="D23" s="111" t="s">
        <v>127</v>
      </c>
      <c r="E23" s="111" t="s">
        <v>127</v>
      </c>
      <c r="F23" s="111" t="s">
        <v>127</v>
      </c>
      <c r="G23" s="111" t="s">
        <v>127</v>
      </c>
      <c r="H23" s="111" t="s">
        <v>127</v>
      </c>
      <c r="I23" s="111" t="s">
        <v>127</v>
      </c>
      <c r="J23" s="46" t="s">
        <v>127</v>
      </c>
      <c r="K23" s="46" t="s">
        <v>127</v>
      </c>
      <c r="L23" s="47" t="s">
        <v>127</v>
      </c>
      <c r="M23" s="47" t="s">
        <v>127</v>
      </c>
      <c r="N23" s="47" t="s">
        <v>127</v>
      </c>
    </row>
    <row r="24" spans="1:107" ht="63" x14ac:dyDescent="0.25">
      <c r="A24" s="47">
        <v>2</v>
      </c>
      <c r="B24" s="81" t="s">
        <v>166</v>
      </c>
      <c r="C24" s="111" t="s">
        <v>127</v>
      </c>
      <c r="D24" s="111" t="s">
        <v>127</v>
      </c>
      <c r="E24" s="111" t="s">
        <v>127</v>
      </c>
      <c r="F24" s="111" t="s">
        <v>127</v>
      </c>
      <c r="G24" s="111" t="s">
        <v>127</v>
      </c>
      <c r="H24" s="111" t="s">
        <v>127</v>
      </c>
      <c r="I24" s="111" t="s">
        <v>127</v>
      </c>
      <c r="J24" s="46" t="s">
        <v>127</v>
      </c>
      <c r="K24" s="46" t="s">
        <v>127</v>
      </c>
      <c r="L24" s="47" t="s">
        <v>127</v>
      </c>
      <c r="M24" s="47" t="s">
        <v>127</v>
      </c>
      <c r="N24" s="47" t="s">
        <v>127</v>
      </c>
    </row>
    <row r="25" spans="1:107" s="43" customFormat="1" ht="12.75" x14ac:dyDescent="0.2">
      <c r="C25" s="44"/>
      <c r="D25" s="44"/>
      <c r="J25" s="44"/>
    </row>
    <row r="26" spans="1:107" s="43" customFormat="1" x14ac:dyDescent="0.25">
      <c r="C26" s="41" t="s">
        <v>51</v>
      </c>
      <c r="D26" s="41"/>
      <c r="E26" s="41"/>
      <c r="F26" s="41"/>
      <c r="G26" s="41"/>
      <c r="H26" s="41"/>
      <c r="I26" s="41"/>
      <c r="J26" s="41"/>
      <c r="K26" s="41"/>
      <c r="L26" s="41"/>
      <c r="M26" s="41"/>
      <c r="N26" s="41"/>
    </row>
    <row r="27" spans="1:107" x14ac:dyDescent="0.25">
      <c r="C27" s="309" t="s">
        <v>171</v>
      </c>
      <c r="D27" s="309"/>
      <c r="E27" s="309"/>
      <c r="F27" s="309"/>
      <c r="G27" s="309"/>
      <c r="H27" s="309"/>
      <c r="I27" s="309"/>
      <c r="J27" s="309"/>
      <c r="K27" s="309"/>
      <c r="L27" s="309"/>
      <c r="M27" s="309"/>
      <c r="N27" s="309"/>
    </row>
    <row r="28" spans="1:107" x14ac:dyDescent="0.25">
      <c r="C28" s="41"/>
      <c r="D28" s="41"/>
      <c r="E28" s="41"/>
      <c r="F28" s="41"/>
      <c r="G28" s="41"/>
      <c r="H28" s="41"/>
      <c r="I28" s="41"/>
      <c r="J28" s="41"/>
      <c r="K28" s="41"/>
      <c r="L28" s="41"/>
      <c r="M28" s="41"/>
      <c r="N28" s="41"/>
      <c r="O28" s="41"/>
      <c r="P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row>
    <row r="29" spans="1:107" x14ac:dyDescent="0.25">
      <c r="C29" s="40" t="s">
        <v>140</v>
      </c>
      <c r="D29" s="40"/>
      <c r="E29" s="40"/>
      <c r="F29" s="40"/>
      <c r="G29" s="38"/>
      <c r="H29" s="38"/>
      <c r="I29" s="40"/>
      <c r="J29" s="40"/>
      <c r="K29" s="40"/>
      <c r="L29" s="40"/>
      <c r="M29" s="40"/>
      <c r="N29" s="40"/>
      <c r="O29" s="42"/>
      <c r="P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row>
    <row r="30" spans="1:107" x14ac:dyDescent="0.25">
      <c r="C30" s="40" t="s">
        <v>50</v>
      </c>
      <c r="D30" s="40"/>
      <c r="E30" s="40"/>
      <c r="F30" s="40"/>
      <c r="G30" s="38"/>
      <c r="H30" s="38"/>
      <c r="I30" s="40"/>
      <c r="J30" s="40"/>
      <c r="K30" s="40"/>
      <c r="L30" s="40"/>
      <c r="M30" s="40"/>
      <c r="N30" s="40"/>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row>
    <row r="31" spans="1:107" s="38" customFormat="1" x14ac:dyDescent="0.25">
      <c r="C31" s="40" t="s">
        <v>49</v>
      </c>
      <c r="D31" s="40"/>
      <c r="E31" s="40"/>
      <c r="F31" s="40"/>
      <c r="I31" s="40"/>
      <c r="J31" s="40"/>
      <c r="K31" s="40"/>
      <c r="L31" s="40"/>
      <c r="M31" s="40"/>
      <c r="N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row>
    <row r="32" spans="1:107" s="38" customFormat="1" x14ac:dyDescent="0.25">
      <c r="C32" s="40" t="s">
        <v>48</v>
      </c>
      <c r="D32" s="40"/>
      <c r="E32" s="40"/>
      <c r="F32" s="40"/>
      <c r="I32" s="40"/>
      <c r="J32" s="40"/>
      <c r="K32" s="40"/>
      <c r="L32" s="40"/>
      <c r="M32" s="40"/>
      <c r="N32" s="40"/>
      <c r="O32" s="40"/>
      <c r="P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row>
    <row r="33" spans="3:107" s="38" customFormat="1" x14ac:dyDescent="0.25">
      <c r="C33" s="40" t="s">
        <v>47</v>
      </c>
      <c r="D33" s="40"/>
      <c r="E33" s="40"/>
      <c r="F33" s="40"/>
      <c r="I33" s="40"/>
      <c r="J33" s="40"/>
      <c r="K33" s="40"/>
      <c r="L33" s="40"/>
      <c r="M33" s="40"/>
      <c r="N33" s="40"/>
      <c r="O33" s="40"/>
      <c r="P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row>
    <row r="34" spans="3:107" s="38" customFormat="1" x14ac:dyDescent="0.25">
      <c r="C34" s="40" t="s">
        <v>46</v>
      </c>
      <c r="D34" s="40"/>
      <c r="E34" s="40"/>
      <c r="F34" s="40"/>
      <c r="I34" s="40"/>
      <c r="J34" s="40"/>
      <c r="K34" s="40"/>
      <c r="L34" s="40"/>
      <c r="M34" s="40"/>
      <c r="N34" s="40"/>
      <c r="O34" s="40"/>
      <c r="P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row>
    <row r="35" spans="3:107" s="38" customFormat="1" x14ac:dyDescent="0.25">
      <c r="C35" s="40" t="s">
        <v>45</v>
      </c>
      <c r="D35" s="40"/>
      <c r="E35" s="40"/>
      <c r="F35" s="40"/>
      <c r="I35" s="40"/>
      <c r="J35" s="40"/>
      <c r="K35" s="40"/>
      <c r="L35" s="40"/>
      <c r="M35" s="40"/>
      <c r="N35" s="40"/>
      <c r="O35" s="40"/>
      <c r="P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row>
    <row r="36" spans="3:107" s="38" customFormat="1" x14ac:dyDescent="0.25">
      <c r="C36" s="40" t="s">
        <v>44</v>
      </c>
      <c r="D36" s="40"/>
      <c r="E36" s="40"/>
      <c r="F36" s="40"/>
      <c r="I36" s="40"/>
      <c r="J36" s="40"/>
      <c r="K36" s="40"/>
      <c r="L36" s="40"/>
      <c r="M36" s="40"/>
      <c r="N36" s="40"/>
      <c r="O36" s="40"/>
      <c r="P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row>
    <row r="37" spans="3:107" s="38" customFormat="1" x14ac:dyDescent="0.25">
      <c r="C37" s="40" t="s">
        <v>43</v>
      </c>
      <c r="D37" s="40"/>
      <c r="E37" s="40"/>
      <c r="F37" s="40"/>
      <c r="I37" s="40"/>
      <c r="J37" s="40"/>
      <c r="K37" s="40"/>
      <c r="L37" s="40"/>
      <c r="M37" s="40"/>
      <c r="N37" s="40"/>
      <c r="O37" s="40"/>
      <c r="P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row>
    <row r="38" spans="3:107" s="38" customFormat="1" x14ac:dyDescent="0.25">
      <c r="C38" s="40" t="s">
        <v>42</v>
      </c>
      <c r="D38" s="40"/>
      <c r="E38" s="40"/>
      <c r="F38" s="40"/>
      <c r="I38" s="40"/>
      <c r="J38" s="40"/>
      <c r="K38" s="40"/>
      <c r="L38" s="40"/>
      <c r="M38" s="40"/>
      <c r="N38" s="40"/>
      <c r="O38" s="40"/>
      <c r="P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row>
    <row r="39" spans="3:107" s="38" customFormat="1" x14ac:dyDescent="0.25">
      <c r="O39" s="40"/>
      <c r="P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row>
    <row r="40" spans="3:107" s="38" customFormat="1" x14ac:dyDescent="0.25">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zoomScale="80" zoomScaleSheetLayoutView="80" workbookViewId="0">
      <selection activeCell="A5" sqref="A5:P5"/>
    </sheetView>
  </sheetViews>
  <sheetFormatPr defaultColWidth="10.7109375" defaultRowHeight="15.75" x14ac:dyDescent="0.25"/>
  <cols>
    <col min="1" max="1" width="10.7109375" style="37"/>
    <col min="2" max="2" width="38" style="37" customWidth="1"/>
    <col min="3" max="3" width="10.7109375" style="37"/>
    <col min="4" max="4" width="20.140625" style="37" customWidth="1"/>
    <col min="5" max="5" width="11.5703125" style="37" customWidth="1"/>
    <col min="6" max="6" width="11.85546875" style="37" customWidth="1"/>
    <col min="7" max="7" width="8.7109375" style="37" customWidth="1"/>
    <col min="8" max="8" width="10.28515625" style="37" customWidth="1"/>
    <col min="9" max="9" width="8.7109375" style="37" customWidth="1"/>
    <col min="10" max="10" width="8.28515625" style="37" customWidth="1"/>
    <col min="11" max="11" width="8.7109375" style="37" customWidth="1"/>
    <col min="12" max="12" width="13.7109375" style="37" customWidth="1"/>
    <col min="13" max="13" width="11.85546875" style="37" customWidth="1"/>
    <col min="14" max="14" width="12" style="37" customWidth="1"/>
    <col min="15" max="16" width="8.7109375" style="37" customWidth="1"/>
    <col min="17" max="229" width="10.7109375" style="37"/>
    <col min="230" max="231" width="15.7109375" style="37" customWidth="1"/>
    <col min="232" max="234" width="14.7109375" style="37" customWidth="1"/>
    <col min="235" max="238" width="13.7109375" style="37" customWidth="1"/>
    <col min="239" max="242" width="15.7109375" style="37" customWidth="1"/>
    <col min="243" max="243" width="22.85546875" style="37" customWidth="1"/>
    <col min="244" max="244" width="20.7109375" style="37" customWidth="1"/>
    <col min="245" max="245" width="17.7109375" style="37" customWidth="1"/>
    <col min="246" max="254" width="14.7109375" style="37" customWidth="1"/>
    <col min="255" max="485" width="10.7109375" style="37"/>
    <col min="486" max="487" width="15.7109375" style="37" customWidth="1"/>
    <col min="488" max="490" width="14.7109375" style="37" customWidth="1"/>
    <col min="491" max="494" width="13.7109375" style="37" customWidth="1"/>
    <col min="495" max="498" width="15.7109375" style="37" customWidth="1"/>
    <col min="499" max="499" width="22.85546875" style="37" customWidth="1"/>
    <col min="500" max="500" width="20.7109375" style="37" customWidth="1"/>
    <col min="501" max="501" width="17.7109375" style="37" customWidth="1"/>
    <col min="502" max="510" width="14.7109375" style="37" customWidth="1"/>
    <col min="511" max="741" width="10.7109375" style="37"/>
    <col min="742" max="743" width="15.7109375" style="37" customWidth="1"/>
    <col min="744" max="746" width="14.7109375" style="37" customWidth="1"/>
    <col min="747" max="750" width="13.7109375" style="37" customWidth="1"/>
    <col min="751" max="754" width="15.7109375" style="37" customWidth="1"/>
    <col min="755" max="755" width="22.85546875" style="37" customWidth="1"/>
    <col min="756" max="756" width="20.7109375" style="37" customWidth="1"/>
    <col min="757" max="757" width="17.7109375" style="37" customWidth="1"/>
    <col min="758" max="766" width="14.7109375" style="37" customWidth="1"/>
    <col min="767" max="997" width="10.7109375" style="37"/>
    <col min="998" max="999" width="15.7109375" style="37" customWidth="1"/>
    <col min="1000" max="1002" width="14.7109375" style="37" customWidth="1"/>
    <col min="1003" max="1006" width="13.7109375" style="37" customWidth="1"/>
    <col min="1007" max="1010" width="15.7109375" style="37" customWidth="1"/>
    <col min="1011" max="1011" width="22.85546875" style="37" customWidth="1"/>
    <col min="1012" max="1012" width="20.7109375" style="37" customWidth="1"/>
    <col min="1013" max="1013" width="17.7109375" style="37" customWidth="1"/>
    <col min="1014" max="1022" width="14.7109375" style="37" customWidth="1"/>
    <col min="1023" max="1253" width="10.7109375" style="37"/>
    <col min="1254" max="1255" width="15.7109375" style="37" customWidth="1"/>
    <col min="1256" max="1258" width="14.7109375" style="37" customWidth="1"/>
    <col min="1259" max="1262" width="13.7109375" style="37" customWidth="1"/>
    <col min="1263" max="1266" width="15.7109375" style="37" customWidth="1"/>
    <col min="1267" max="1267" width="22.85546875" style="37" customWidth="1"/>
    <col min="1268" max="1268" width="20.7109375" style="37" customWidth="1"/>
    <col min="1269" max="1269" width="17.7109375" style="37" customWidth="1"/>
    <col min="1270" max="1278" width="14.7109375" style="37" customWidth="1"/>
    <col min="1279" max="1509" width="10.7109375" style="37"/>
    <col min="1510" max="1511" width="15.7109375" style="37" customWidth="1"/>
    <col min="1512" max="1514" width="14.7109375" style="37" customWidth="1"/>
    <col min="1515" max="1518" width="13.7109375" style="37" customWidth="1"/>
    <col min="1519" max="1522" width="15.7109375" style="37" customWidth="1"/>
    <col min="1523" max="1523" width="22.85546875" style="37" customWidth="1"/>
    <col min="1524" max="1524" width="20.7109375" style="37" customWidth="1"/>
    <col min="1525" max="1525" width="17.7109375" style="37" customWidth="1"/>
    <col min="1526" max="1534" width="14.7109375" style="37" customWidth="1"/>
    <col min="1535" max="1765" width="10.7109375" style="37"/>
    <col min="1766" max="1767" width="15.7109375" style="37" customWidth="1"/>
    <col min="1768" max="1770" width="14.7109375" style="37" customWidth="1"/>
    <col min="1771" max="1774" width="13.7109375" style="37" customWidth="1"/>
    <col min="1775" max="1778" width="15.7109375" style="37" customWidth="1"/>
    <col min="1779" max="1779" width="22.85546875" style="37" customWidth="1"/>
    <col min="1780" max="1780" width="20.7109375" style="37" customWidth="1"/>
    <col min="1781" max="1781" width="17.7109375" style="37" customWidth="1"/>
    <col min="1782" max="1790" width="14.7109375" style="37" customWidth="1"/>
    <col min="1791" max="2021" width="10.7109375" style="37"/>
    <col min="2022" max="2023" width="15.7109375" style="37" customWidth="1"/>
    <col min="2024" max="2026" width="14.7109375" style="37" customWidth="1"/>
    <col min="2027" max="2030" width="13.7109375" style="37" customWidth="1"/>
    <col min="2031" max="2034" width="15.7109375" style="37" customWidth="1"/>
    <col min="2035" max="2035" width="22.85546875" style="37" customWidth="1"/>
    <col min="2036" max="2036" width="20.7109375" style="37" customWidth="1"/>
    <col min="2037" max="2037" width="17.7109375" style="37" customWidth="1"/>
    <col min="2038" max="2046" width="14.7109375" style="37" customWidth="1"/>
    <col min="2047" max="2277" width="10.7109375" style="37"/>
    <col min="2278" max="2279" width="15.7109375" style="37" customWidth="1"/>
    <col min="2280" max="2282" width="14.7109375" style="37" customWidth="1"/>
    <col min="2283" max="2286" width="13.7109375" style="37" customWidth="1"/>
    <col min="2287" max="2290" width="15.7109375" style="37" customWidth="1"/>
    <col min="2291" max="2291" width="22.85546875" style="37" customWidth="1"/>
    <col min="2292" max="2292" width="20.7109375" style="37" customWidth="1"/>
    <col min="2293" max="2293" width="17.7109375" style="37" customWidth="1"/>
    <col min="2294" max="2302" width="14.7109375" style="37" customWidth="1"/>
    <col min="2303" max="2533" width="10.7109375" style="37"/>
    <col min="2534" max="2535" width="15.7109375" style="37" customWidth="1"/>
    <col min="2536" max="2538" width="14.7109375" style="37" customWidth="1"/>
    <col min="2539" max="2542" width="13.7109375" style="37" customWidth="1"/>
    <col min="2543" max="2546" width="15.7109375" style="37" customWidth="1"/>
    <col min="2547" max="2547" width="22.85546875" style="37" customWidth="1"/>
    <col min="2548" max="2548" width="20.7109375" style="37" customWidth="1"/>
    <col min="2549" max="2549" width="17.7109375" style="37" customWidth="1"/>
    <col min="2550" max="2558" width="14.7109375" style="37" customWidth="1"/>
    <col min="2559" max="2789" width="10.7109375" style="37"/>
    <col min="2790" max="2791" width="15.7109375" style="37" customWidth="1"/>
    <col min="2792" max="2794" width="14.7109375" style="37" customWidth="1"/>
    <col min="2795" max="2798" width="13.7109375" style="37" customWidth="1"/>
    <col min="2799" max="2802" width="15.7109375" style="37" customWidth="1"/>
    <col min="2803" max="2803" width="22.85546875" style="37" customWidth="1"/>
    <col min="2804" max="2804" width="20.7109375" style="37" customWidth="1"/>
    <col min="2805" max="2805" width="17.7109375" style="37" customWidth="1"/>
    <col min="2806" max="2814" width="14.7109375" style="37" customWidth="1"/>
    <col min="2815" max="3045" width="10.7109375" style="37"/>
    <col min="3046" max="3047" width="15.7109375" style="37" customWidth="1"/>
    <col min="3048" max="3050" width="14.7109375" style="37" customWidth="1"/>
    <col min="3051" max="3054" width="13.7109375" style="37" customWidth="1"/>
    <col min="3055" max="3058" width="15.7109375" style="37" customWidth="1"/>
    <col min="3059" max="3059" width="22.85546875" style="37" customWidth="1"/>
    <col min="3060" max="3060" width="20.7109375" style="37" customWidth="1"/>
    <col min="3061" max="3061" width="17.7109375" style="37" customWidth="1"/>
    <col min="3062" max="3070" width="14.7109375" style="37" customWidth="1"/>
    <col min="3071" max="3301" width="10.7109375" style="37"/>
    <col min="3302" max="3303" width="15.7109375" style="37" customWidth="1"/>
    <col min="3304" max="3306" width="14.7109375" style="37" customWidth="1"/>
    <col min="3307" max="3310" width="13.7109375" style="37" customWidth="1"/>
    <col min="3311" max="3314" width="15.7109375" style="37" customWidth="1"/>
    <col min="3315" max="3315" width="22.85546875" style="37" customWidth="1"/>
    <col min="3316" max="3316" width="20.7109375" style="37" customWidth="1"/>
    <col min="3317" max="3317" width="17.7109375" style="37" customWidth="1"/>
    <col min="3318" max="3326" width="14.7109375" style="37" customWidth="1"/>
    <col min="3327" max="3557" width="10.7109375" style="37"/>
    <col min="3558" max="3559" width="15.7109375" style="37" customWidth="1"/>
    <col min="3560" max="3562" width="14.7109375" style="37" customWidth="1"/>
    <col min="3563" max="3566" width="13.7109375" style="37" customWidth="1"/>
    <col min="3567" max="3570" width="15.7109375" style="37" customWidth="1"/>
    <col min="3571" max="3571" width="22.85546875" style="37" customWidth="1"/>
    <col min="3572" max="3572" width="20.7109375" style="37" customWidth="1"/>
    <col min="3573" max="3573" width="17.7109375" style="37" customWidth="1"/>
    <col min="3574" max="3582" width="14.7109375" style="37" customWidth="1"/>
    <col min="3583" max="3813" width="10.7109375" style="37"/>
    <col min="3814" max="3815" width="15.7109375" style="37" customWidth="1"/>
    <col min="3816" max="3818" width="14.7109375" style="37" customWidth="1"/>
    <col min="3819" max="3822" width="13.7109375" style="37" customWidth="1"/>
    <col min="3823" max="3826" width="15.7109375" style="37" customWidth="1"/>
    <col min="3827" max="3827" width="22.85546875" style="37" customWidth="1"/>
    <col min="3828" max="3828" width="20.7109375" style="37" customWidth="1"/>
    <col min="3829" max="3829" width="17.7109375" style="37" customWidth="1"/>
    <col min="3830" max="3838" width="14.7109375" style="37" customWidth="1"/>
    <col min="3839" max="4069" width="10.7109375" style="37"/>
    <col min="4070" max="4071" width="15.7109375" style="37" customWidth="1"/>
    <col min="4072" max="4074" width="14.7109375" style="37" customWidth="1"/>
    <col min="4075" max="4078" width="13.7109375" style="37" customWidth="1"/>
    <col min="4079" max="4082" width="15.7109375" style="37" customWidth="1"/>
    <col min="4083" max="4083" width="22.85546875" style="37" customWidth="1"/>
    <col min="4084" max="4084" width="20.7109375" style="37" customWidth="1"/>
    <col min="4085" max="4085" width="17.7109375" style="37" customWidth="1"/>
    <col min="4086" max="4094" width="14.7109375" style="37" customWidth="1"/>
    <col min="4095" max="4325" width="10.7109375" style="37"/>
    <col min="4326" max="4327" width="15.7109375" style="37" customWidth="1"/>
    <col min="4328" max="4330" width="14.7109375" style="37" customWidth="1"/>
    <col min="4331" max="4334" width="13.7109375" style="37" customWidth="1"/>
    <col min="4335" max="4338" width="15.7109375" style="37" customWidth="1"/>
    <col min="4339" max="4339" width="22.85546875" style="37" customWidth="1"/>
    <col min="4340" max="4340" width="20.7109375" style="37" customWidth="1"/>
    <col min="4341" max="4341" width="17.7109375" style="37" customWidth="1"/>
    <col min="4342" max="4350" width="14.7109375" style="37" customWidth="1"/>
    <col min="4351" max="4581" width="10.7109375" style="37"/>
    <col min="4582" max="4583" width="15.7109375" style="37" customWidth="1"/>
    <col min="4584" max="4586" width="14.7109375" style="37" customWidth="1"/>
    <col min="4587" max="4590" width="13.7109375" style="37" customWidth="1"/>
    <col min="4591" max="4594" width="15.7109375" style="37" customWidth="1"/>
    <col min="4595" max="4595" width="22.85546875" style="37" customWidth="1"/>
    <col min="4596" max="4596" width="20.7109375" style="37" customWidth="1"/>
    <col min="4597" max="4597" width="17.7109375" style="37" customWidth="1"/>
    <col min="4598" max="4606" width="14.7109375" style="37" customWidth="1"/>
    <col min="4607" max="4837" width="10.7109375" style="37"/>
    <col min="4838" max="4839" width="15.7109375" style="37" customWidth="1"/>
    <col min="4840" max="4842" width="14.7109375" style="37" customWidth="1"/>
    <col min="4843" max="4846" width="13.7109375" style="37" customWidth="1"/>
    <col min="4847" max="4850" width="15.7109375" style="37" customWidth="1"/>
    <col min="4851" max="4851" width="22.85546875" style="37" customWidth="1"/>
    <col min="4852" max="4852" width="20.7109375" style="37" customWidth="1"/>
    <col min="4853" max="4853" width="17.7109375" style="37" customWidth="1"/>
    <col min="4854" max="4862" width="14.7109375" style="37" customWidth="1"/>
    <col min="4863" max="5093" width="10.7109375" style="37"/>
    <col min="5094" max="5095" width="15.7109375" style="37" customWidth="1"/>
    <col min="5096" max="5098" width="14.7109375" style="37" customWidth="1"/>
    <col min="5099" max="5102" width="13.7109375" style="37" customWidth="1"/>
    <col min="5103" max="5106" width="15.7109375" style="37" customWidth="1"/>
    <col min="5107" max="5107" width="22.85546875" style="37" customWidth="1"/>
    <col min="5108" max="5108" width="20.7109375" style="37" customWidth="1"/>
    <col min="5109" max="5109" width="17.7109375" style="37" customWidth="1"/>
    <col min="5110" max="5118" width="14.7109375" style="37" customWidth="1"/>
    <col min="5119" max="5349" width="10.7109375" style="37"/>
    <col min="5350" max="5351" width="15.7109375" style="37" customWidth="1"/>
    <col min="5352" max="5354" width="14.7109375" style="37" customWidth="1"/>
    <col min="5355" max="5358" width="13.7109375" style="37" customWidth="1"/>
    <col min="5359" max="5362" width="15.7109375" style="37" customWidth="1"/>
    <col min="5363" max="5363" width="22.85546875" style="37" customWidth="1"/>
    <col min="5364" max="5364" width="20.7109375" style="37" customWidth="1"/>
    <col min="5365" max="5365" width="17.7109375" style="37" customWidth="1"/>
    <col min="5366" max="5374" width="14.7109375" style="37" customWidth="1"/>
    <col min="5375" max="5605" width="10.7109375" style="37"/>
    <col min="5606" max="5607" width="15.7109375" style="37" customWidth="1"/>
    <col min="5608" max="5610" width="14.7109375" style="37" customWidth="1"/>
    <col min="5611" max="5614" width="13.7109375" style="37" customWidth="1"/>
    <col min="5615" max="5618" width="15.7109375" style="37" customWidth="1"/>
    <col min="5619" max="5619" width="22.85546875" style="37" customWidth="1"/>
    <col min="5620" max="5620" width="20.7109375" style="37" customWidth="1"/>
    <col min="5621" max="5621" width="17.7109375" style="37" customWidth="1"/>
    <col min="5622" max="5630" width="14.7109375" style="37" customWidth="1"/>
    <col min="5631" max="5861" width="10.7109375" style="37"/>
    <col min="5862" max="5863" width="15.7109375" style="37" customWidth="1"/>
    <col min="5864" max="5866" width="14.7109375" style="37" customWidth="1"/>
    <col min="5867" max="5870" width="13.7109375" style="37" customWidth="1"/>
    <col min="5871" max="5874" width="15.7109375" style="37" customWidth="1"/>
    <col min="5875" max="5875" width="22.85546875" style="37" customWidth="1"/>
    <col min="5876" max="5876" width="20.7109375" style="37" customWidth="1"/>
    <col min="5877" max="5877" width="17.7109375" style="37" customWidth="1"/>
    <col min="5878" max="5886" width="14.7109375" style="37" customWidth="1"/>
    <col min="5887" max="6117" width="10.7109375" style="37"/>
    <col min="6118" max="6119" width="15.7109375" style="37" customWidth="1"/>
    <col min="6120" max="6122" width="14.7109375" style="37" customWidth="1"/>
    <col min="6123" max="6126" width="13.7109375" style="37" customWidth="1"/>
    <col min="6127" max="6130" width="15.7109375" style="37" customWidth="1"/>
    <col min="6131" max="6131" width="22.85546875" style="37" customWidth="1"/>
    <col min="6132" max="6132" width="20.7109375" style="37" customWidth="1"/>
    <col min="6133" max="6133" width="17.7109375" style="37" customWidth="1"/>
    <col min="6134" max="6142" width="14.7109375" style="37" customWidth="1"/>
    <col min="6143" max="6373" width="10.7109375" style="37"/>
    <col min="6374" max="6375" width="15.7109375" style="37" customWidth="1"/>
    <col min="6376" max="6378" width="14.7109375" style="37" customWidth="1"/>
    <col min="6379" max="6382" width="13.7109375" style="37" customWidth="1"/>
    <col min="6383" max="6386" width="15.7109375" style="37" customWidth="1"/>
    <col min="6387" max="6387" width="22.85546875" style="37" customWidth="1"/>
    <col min="6388" max="6388" width="20.7109375" style="37" customWidth="1"/>
    <col min="6389" max="6389" width="17.7109375" style="37" customWidth="1"/>
    <col min="6390" max="6398" width="14.7109375" style="37" customWidth="1"/>
    <col min="6399" max="6629" width="10.7109375" style="37"/>
    <col min="6630" max="6631" width="15.7109375" style="37" customWidth="1"/>
    <col min="6632" max="6634" width="14.7109375" style="37" customWidth="1"/>
    <col min="6635" max="6638" width="13.7109375" style="37" customWidth="1"/>
    <col min="6639" max="6642" width="15.7109375" style="37" customWidth="1"/>
    <col min="6643" max="6643" width="22.85546875" style="37" customWidth="1"/>
    <col min="6644" max="6644" width="20.7109375" style="37" customWidth="1"/>
    <col min="6645" max="6645" width="17.7109375" style="37" customWidth="1"/>
    <col min="6646" max="6654" width="14.7109375" style="37" customWidth="1"/>
    <col min="6655" max="6885" width="10.7109375" style="37"/>
    <col min="6886" max="6887" width="15.7109375" style="37" customWidth="1"/>
    <col min="6888" max="6890" width="14.7109375" style="37" customWidth="1"/>
    <col min="6891" max="6894" width="13.7109375" style="37" customWidth="1"/>
    <col min="6895" max="6898" width="15.7109375" style="37" customWidth="1"/>
    <col min="6899" max="6899" width="22.85546875" style="37" customWidth="1"/>
    <col min="6900" max="6900" width="20.7109375" style="37" customWidth="1"/>
    <col min="6901" max="6901" width="17.7109375" style="37" customWidth="1"/>
    <col min="6902" max="6910" width="14.7109375" style="37" customWidth="1"/>
    <col min="6911" max="7141" width="10.7109375" style="37"/>
    <col min="7142" max="7143" width="15.7109375" style="37" customWidth="1"/>
    <col min="7144" max="7146" width="14.7109375" style="37" customWidth="1"/>
    <col min="7147" max="7150" width="13.7109375" style="37" customWidth="1"/>
    <col min="7151" max="7154" width="15.7109375" style="37" customWidth="1"/>
    <col min="7155" max="7155" width="22.85546875" style="37" customWidth="1"/>
    <col min="7156" max="7156" width="20.7109375" style="37" customWidth="1"/>
    <col min="7157" max="7157" width="17.7109375" style="37" customWidth="1"/>
    <col min="7158" max="7166" width="14.7109375" style="37" customWidth="1"/>
    <col min="7167" max="7397" width="10.7109375" style="37"/>
    <col min="7398" max="7399" width="15.7109375" style="37" customWidth="1"/>
    <col min="7400" max="7402" width="14.7109375" style="37" customWidth="1"/>
    <col min="7403" max="7406" width="13.7109375" style="37" customWidth="1"/>
    <col min="7407" max="7410" width="15.7109375" style="37" customWidth="1"/>
    <col min="7411" max="7411" width="22.85546875" style="37" customWidth="1"/>
    <col min="7412" max="7412" width="20.7109375" style="37" customWidth="1"/>
    <col min="7413" max="7413" width="17.7109375" style="37" customWidth="1"/>
    <col min="7414" max="7422" width="14.7109375" style="37" customWidth="1"/>
    <col min="7423" max="7653" width="10.7109375" style="37"/>
    <col min="7654" max="7655" width="15.7109375" style="37" customWidth="1"/>
    <col min="7656" max="7658" width="14.7109375" style="37" customWidth="1"/>
    <col min="7659" max="7662" width="13.7109375" style="37" customWidth="1"/>
    <col min="7663" max="7666" width="15.7109375" style="37" customWidth="1"/>
    <col min="7667" max="7667" width="22.85546875" style="37" customWidth="1"/>
    <col min="7668" max="7668" width="20.7109375" style="37" customWidth="1"/>
    <col min="7669" max="7669" width="17.7109375" style="37" customWidth="1"/>
    <col min="7670" max="7678" width="14.7109375" style="37" customWidth="1"/>
    <col min="7679" max="7909" width="10.7109375" style="37"/>
    <col min="7910" max="7911" width="15.7109375" style="37" customWidth="1"/>
    <col min="7912" max="7914" width="14.7109375" style="37" customWidth="1"/>
    <col min="7915" max="7918" width="13.7109375" style="37" customWidth="1"/>
    <col min="7919" max="7922" width="15.7109375" style="37" customWidth="1"/>
    <col min="7923" max="7923" width="22.85546875" style="37" customWidth="1"/>
    <col min="7924" max="7924" width="20.7109375" style="37" customWidth="1"/>
    <col min="7925" max="7925" width="17.7109375" style="37" customWidth="1"/>
    <col min="7926" max="7934" width="14.7109375" style="37" customWidth="1"/>
    <col min="7935" max="8165" width="10.7109375" style="37"/>
    <col min="8166" max="8167" width="15.7109375" style="37" customWidth="1"/>
    <col min="8168" max="8170" width="14.7109375" style="37" customWidth="1"/>
    <col min="8171" max="8174" width="13.7109375" style="37" customWidth="1"/>
    <col min="8175" max="8178" width="15.7109375" style="37" customWidth="1"/>
    <col min="8179" max="8179" width="22.85546875" style="37" customWidth="1"/>
    <col min="8180" max="8180" width="20.7109375" style="37" customWidth="1"/>
    <col min="8181" max="8181" width="17.7109375" style="37" customWidth="1"/>
    <col min="8182" max="8190" width="14.7109375" style="37" customWidth="1"/>
    <col min="8191" max="8421" width="10.7109375" style="37"/>
    <col min="8422" max="8423" width="15.7109375" style="37" customWidth="1"/>
    <col min="8424" max="8426" width="14.7109375" style="37" customWidth="1"/>
    <col min="8427" max="8430" width="13.7109375" style="37" customWidth="1"/>
    <col min="8431" max="8434" width="15.7109375" style="37" customWidth="1"/>
    <col min="8435" max="8435" width="22.85546875" style="37" customWidth="1"/>
    <col min="8436" max="8436" width="20.7109375" style="37" customWidth="1"/>
    <col min="8437" max="8437" width="17.7109375" style="37" customWidth="1"/>
    <col min="8438" max="8446" width="14.7109375" style="37" customWidth="1"/>
    <col min="8447" max="8677" width="10.7109375" style="37"/>
    <col min="8678" max="8679" width="15.7109375" style="37" customWidth="1"/>
    <col min="8680" max="8682" width="14.7109375" style="37" customWidth="1"/>
    <col min="8683" max="8686" width="13.7109375" style="37" customWidth="1"/>
    <col min="8687" max="8690" width="15.7109375" style="37" customWidth="1"/>
    <col min="8691" max="8691" width="22.85546875" style="37" customWidth="1"/>
    <col min="8692" max="8692" width="20.7109375" style="37" customWidth="1"/>
    <col min="8693" max="8693" width="17.7109375" style="37" customWidth="1"/>
    <col min="8694" max="8702" width="14.7109375" style="37" customWidth="1"/>
    <col min="8703" max="8933" width="10.7109375" style="37"/>
    <col min="8934" max="8935" width="15.7109375" style="37" customWidth="1"/>
    <col min="8936" max="8938" width="14.7109375" style="37" customWidth="1"/>
    <col min="8939" max="8942" width="13.7109375" style="37" customWidth="1"/>
    <col min="8943" max="8946" width="15.7109375" style="37" customWidth="1"/>
    <col min="8947" max="8947" width="22.85546875" style="37" customWidth="1"/>
    <col min="8948" max="8948" width="20.7109375" style="37" customWidth="1"/>
    <col min="8949" max="8949" width="17.7109375" style="37" customWidth="1"/>
    <col min="8950" max="8958" width="14.7109375" style="37" customWidth="1"/>
    <col min="8959" max="9189" width="10.7109375" style="37"/>
    <col min="9190" max="9191" width="15.7109375" style="37" customWidth="1"/>
    <col min="9192" max="9194" width="14.7109375" style="37" customWidth="1"/>
    <col min="9195" max="9198" width="13.7109375" style="37" customWidth="1"/>
    <col min="9199" max="9202" width="15.7109375" style="37" customWidth="1"/>
    <col min="9203" max="9203" width="22.85546875" style="37" customWidth="1"/>
    <col min="9204" max="9204" width="20.7109375" style="37" customWidth="1"/>
    <col min="9205" max="9205" width="17.7109375" style="37" customWidth="1"/>
    <col min="9206" max="9214" width="14.7109375" style="37" customWidth="1"/>
    <col min="9215" max="9445" width="10.7109375" style="37"/>
    <col min="9446" max="9447" width="15.7109375" style="37" customWidth="1"/>
    <col min="9448" max="9450" width="14.7109375" style="37" customWidth="1"/>
    <col min="9451" max="9454" width="13.7109375" style="37" customWidth="1"/>
    <col min="9455" max="9458" width="15.7109375" style="37" customWidth="1"/>
    <col min="9459" max="9459" width="22.85546875" style="37" customWidth="1"/>
    <col min="9460" max="9460" width="20.7109375" style="37" customWidth="1"/>
    <col min="9461" max="9461" width="17.7109375" style="37" customWidth="1"/>
    <col min="9462" max="9470" width="14.7109375" style="37" customWidth="1"/>
    <col min="9471" max="9701" width="10.7109375" style="37"/>
    <col min="9702" max="9703" width="15.7109375" style="37" customWidth="1"/>
    <col min="9704" max="9706" width="14.7109375" style="37" customWidth="1"/>
    <col min="9707" max="9710" width="13.7109375" style="37" customWidth="1"/>
    <col min="9711" max="9714" width="15.7109375" style="37" customWidth="1"/>
    <col min="9715" max="9715" width="22.85546875" style="37" customWidth="1"/>
    <col min="9716" max="9716" width="20.7109375" style="37" customWidth="1"/>
    <col min="9717" max="9717" width="17.7109375" style="37" customWidth="1"/>
    <col min="9718" max="9726" width="14.7109375" style="37" customWidth="1"/>
    <col min="9727" max="9957" width="10.7109375" style="37"/>
    <col min="9958" max="9959" width="15.7109375" style="37" customWidth="1"/>
    <col min="9960" max="9962" width="14.7109375" style="37" customWidth="1"/>
    <col min="9963" max="9966" width="13.7109375" style="37" customWidth="1"/>
    <col min="9967" max="9970" width="15.7109375" style="37" customWidth="1"/>
    <col min="9971" max="9971" width="22.85546875" style="37" customWidth="1"/>
    <col min="9972" max="9972" width="20.7109375" style="37" customWidth="1"/>
    <col min="9973" max="9973" width="17.7109375" style="37" customWidth="1"/>
    <col min="9974" max="9982" width="14.7109375" style="37" customWidth="1"/>
    <col min="9983" max="10213" width="10.7109375" style="37"/>
    <col min="10214" max="10215" width="15.7109375" style="37" customWidth="1"/>
    <col min="10216" max="10218" width="14.7109375" style="37" customWidth="1"/>
    <col min="10219" max="10222" width="13.7109375" style="37" customWidth="1"/>
    <col min="10223" max="10226" width="15.7109375" style="37" customWidth="1"/>
    <col min="10227" max="10227" width="22.85546875" style="37" customWidth="1"/>
    <col min="10228" max="10228" width="20.7109375" style="37" customWidth="1"/>
    <col min="10229" max="10229" width="17.7109375" style="37" customWidth="1"/>
    <col min="10230" max="10238" width="14.7109375" style="37" customWidth="1"/>
    <col min="10239" max="10469" width="10.7109375" style="37"/>
    <col min="10470" max="10471" width="15.7109375" style="37" customWidth="1"/>
    <col min="10472" max="10474" width="14.7109375" style="37" customWidth="1"/>
    <col min="10475" max="10478" width="13.7109375" style="37" customWidth="1"/>
    <col min="10479" max="10482" width="15.7109375" style="37" customWidth="1"/>
    <col min="10483" max="10483" width="22.85546875" style="37" customWidth="1"/>
    <col min="10484" max="10484" width="20.7109375" style="37" customWidth="1"/>
    <col min="10485" max="10485" width="17.7109375" style="37" customWidth="1"/>
    <col min="10486" max="10494" width="14.7109375" style="37" customWidth="1"/>
    <col min="10495" max="10725" width="10.7109375" style="37"/>
    <col min="10726" max="10727" width="15.7109375" style="37" customWidth="1"/>
    <col min="10728" max="10730" width="14.7109375" style="37" customWidth="1"/>
    <col min="10731" max="10734" width="13.7109375" style="37" customWidth="1"/>
    <col min="10735" max="10738" width="15.7109375" style="37" customWidth="1"/>
    <col min="10739" max="10739" width="22.85546875" style="37" customWidth="1"/>
    <col min="10740" max="10740" width="20.7109375" style="37" customWidth="1"/>
    <col min="10741" max="10741" width="17.7109375" style="37" customWidth="1"/>
    <col min="10742" max="10750" width="14.7109375" style="37" customWidth="1"/>
    <col min="10751" max="10981" width="10.7109375" style="37"/>
    <col min="10982" max="10983" width="15.7109375" style="37" customWidth="1"/>
    <col min="10984" max="10986" width="14.7109375" style="37" customWidth="1"/>
    <col min="10987" max="10990" width="13.7109375" style="37" customWidth="1"/>
    <col min="10991" max="10994" width="15.7109375" style="37" customWidth="1"/>
    <col min="10995" max="10995" width="22.85546875" style="37" customWidth="1"/>
    <col min="10996" max="10996" width="20.7109375" style="37" customWidth="1"/>
    <col min="10997" max="10997" width="17.7109375" style="37" customWidth="1"/>
    <col min="10998" max="11006" width="14.7109375" style="37" customWidth="1"/>
    <col min="11007" max="11237" width="10.7109375" style="37"/>
    <col min="11238" max="11239" width="15.7109375" style="37" customWidth="1"/>
    <col min="11240" max="11242" width="14.7109375" style="37" customWidth="1"/>
    <col min="11243" max="11246" width="13.7109375" style="37" customWidth="1"/>
    <col min="11247" max="11250" width="15.7109375" style="37" customWidth="1"/>
    <col min="11251" max="11251" width="22.85546875" style="37" customWidth="1"/>
    <col min="11252" max="11252" width="20.7109375" style="37" customWidth="1"/>
    <col min="11253" max="11253" width="17.7109375" style="37" customWidth="1"/>
    <col min="11254" max="11262" width="14.7109375" style="37" customWidth="1"/>
    <col min="11263" max="11493" width="10.7109375" style="37"/>
    <col min="11494" max="11495" width="15.7109375" style="37" customWidth="1"/>
    <col min="11496" max="11498" width="14.7109375" style="37" customWidth="1"/>
    <col min="11499" max="11502" width="13.7109375" style="37" customWidth="1"/>
    <col min="11503" max="11506" width="15.7109375" style="37" customWidth="1"/>
    <col min="11507" max="11507" width="22.85546875" style="37" customWidth="1"/>
    <col min="11508" max="11508" width="20.7109375" style="37" customWidth="1"/>
    <col min="11509" max="11509" width="17.7109375" style="37" customWidth="1"/>
    <col min="11510" max="11518" width="14.7109375" style="37" customWidth="1"/>
    <col min="11519" max="11749" width="10.7109375" style="37"/>
    <col min="11750" max="11751" width="15.7109375" style="37" customWidth="1"/>
    <col min="11752" max="11754" width="14.7109375" style="37" customWidth="1"/>
    <col min="11755" max="11758" width="13.7109375" style="37" customWidth="1"/>
    <col min="11759" max="11762" width="15.7109375" style="37" customWidth="1"/>
    <col min="11763" max="11763" width="22.85546875" style="37" customWidth="1"/>
    <col min="11764" max="11764" width="20.7109375" style="37" customWidth="1"/>
    <col min="11765" max="11765" width="17.7109375" style="37" customWidth="1"/>
    <col min="11766" max="11774" width="14.7109375" style="37" customWidth="1"/>
    <col min="11775" max="12005" width="10.7109375" style="37"/>
    <col min="12006" max="12007" width="15.7109375" style="37" customWidth="1"/>
    <col min="12008" max="12010" width="14.7109375" style="37" customWidth="1"/>
    <col min="12011" max="12014" width="13.7109375" style="37" customWidth="1"/>
    <col min="12015" max="12018" width="15.7109375" style="37" customWidth="1"/>
    <col min="12019" max="12019" width="22.85546875" style="37" customWidth="1"/>
    <col min="12020" max="12020" width="20.7109375" style="37" customWidth="1"/>
    <col min="12021" max="12021" width="17.7109375" style="37" customWidth="1"/>
    <col min="12022" max="12030" width="14.7109375" style="37" customWidth="1"/>
    <col min="12031" max="12261" width="10.7109375" style="37"/>
    <col min="12262" max="12263" width="15.7109375" style="37" customWidth="1"/>
    <col min="12264" max="12266" width="14.7109375" style="37" customWidth="1"/>
    <col min="12267" max="12270" width="13.7109375" style="37" customWidth="1"/>
    <col min="12271" max="12274" width="15.7109375" style="37" customWidth="1"/>
    <col min="12275" max="12275" width="22.85546875" style="37" customWidth="1"/>
    <col min="12276" max="12276" width="20.7109375" style="37" customWidth="1"/>
    <col min="12277" max="12277" width="17.7109375" style="37" customWidth="1"/>
    <col min="12278" max="12286" width="14.7109375" style="37" customWidth="1"/>
    <col min="12287" max="12517" width="10.7109375" style="37"/>
    <col min="12518" max="12519" width="15.7109375" style="37" customWidth="1"/>
    <col min="12520" max="12522" width="14.7109375" style="37" customWidth="1"/>
    <col min="12523" max="12526" width="13.7109375" style="37" customWidth="1"/>
    <col min="12527" max="12530" width="15.7109375" style="37" customWidth="1"/>
    <col min="12531" max="12531" width="22.85546875" style="37" customWidth="1"/>
    <col min="12532" max="12532" width="20.7109375" style="37" customWidth="1"/>
    <col min="12533" max="12533" width="17.7109375" style="37" customWidth="1"/>
    <col min="12534" max="12542" width="14.7109375" style="37" customWidth="1"/>
    <col min="12543" max="12773" width="10.7109375" style="37"/>
    <col min="12774" max="12775" width="15.7109375" style="37" customWidth="1"/>
    <col min="12776" max="12778" width="14.7109375" style="37" customWidth="1"/>
    <col min="12779" max="12782" width="13.7109375" style="37" customWidth="1"/>
    <col min="12783" max="12786" width="15.7109375" style="37" customWidth="1"/>
    <col min="12787" max="12787" width="22.85546875" style="37" customWidth="1"/>
    <col min="12788" max="12788" width="20.7109375" style="37" customWidth="1"/>
    <col min="12789" max="12789" width="17.7109375" style="37" customWidth="1"/>
    <col min="12790" max="12798" width="14.7109375" style="37" customWidth="1"/>
    <col min="12799" max="13029" width="10.7109375" style="37"/>
    <col min="13030" max="13031" width="15.7109375" style="37" customWidth="1"/>
    <col min="13032" max="13034" width="14.7109375" style="37" customWidth="1"/>
    <col min="13035" max="13038" width="13.7109375" style="37" customWidth="1"/>
    <col min="13039" max="13042" width="15.7109375" style="37" customWidth="1"/>
    <col min="13043" max="13043" width="22.85546875" style="37" customWidth="1"/>
    <col min="13044" max="13044" width="20.7109375" style="37" customWidth="1"/>
    <col min="13045" max="13045" width="17.7109375" style="37" customWidth="1"/>
    <col min="13046" max="13054" width="14.7109375" style="37" customWidth="1"/>
    <col min="13055" max="13285" width="10.7109375" style="37"/>
    <col min="13286" max="13287" width="15.7109375" style="37" customWidth="1"/>
    <col min="13288" max="13290" width="14.7109375" style="37" customWidth="1"/>
    <col min="13291" max="13294" width="13.7109375" style="37" customWidth="1"/>
    <col min="13295" max="13298" width="15.7109375" style="37" customWidth="1"/>
    <col min="13299" max="13299" width="22.85546875" style="37" customWidth="1"/>
    <col min="13300" max="13300" width="20.7109375" style="37" customWidth="1"/>
    <col min="13301" max="13301" width="17.7109375" style="37" customWidth="1"/>
    <col min="13302" max="13310" width="14.7109375" style="37" customWidth="1"/>
    <col min="13311" max="13541" width="10.7109375" style="37"/>
    <col min="13542" max="13543" width="15.7109375" style="37" customWidth="1"/>
    <col min="13544" max="13546" width="14.7109375" style="37" customWidth="1"/>
    <col min="13547" max="13550" width="13.7109375" style="37" customWidth="1"/>
    <col min="13551" max="13554" width="15.7109375" style="37" customWidth="1"/>
    <col min="13555" max="13555" width="22.85546875" style="37" customWidth="1"/>
    <col min="13556" max="13556" width="20.7109375" style="37" customWidth="1"/>
    <col min="13557" max="13557" width="17.7109375" style="37" customWidth="1"/>
    <col min="13558" max="13566" width="14.7109375" style="37" customWidth="1"/>
    <col min="13567" max="13797" width="10.7109375" style="37"/>
    <col min="13798" max="13799" width="15.7109375" style="37" customWidth="1"/>
    <col min="13800" max="13802" width="14.7109375" style="37" customWidth="1"/>
    <col min="13803" max="13806" width="13.7109375" style="37" customWidth="1"/>
    <col min="13807" max="13810" width="15.7109375" style="37" customWidth="1"/>
    <col min="13811" max="13811" width="22.85546875" style="37" customWidth="1"/>
    <col min="13812" max="13812" width="20.7109375" style="37" customWidth="1"/>
    <col min="13813" max="13813" width="17.7109375" style="37" customWidth="1"/>
    <col min="13814" max="13822" width="14.7109375" style="37" customWidth="1"/>
    <col min="13823" max="14053" width="10.7109375" style="37"/>
    <col min="14054" max="14055" width="15.7109375" style="37" customWidth="1"/>
    <col min="14056" max="14058" width="14.7109375" style="37" customWidth="1"/>
    <col min="14059" max="14062" width="13.7109375" style="37" customWidth="1"/>
    <col min="14063" max="14066" width="15.7109375" style="37" customWidth="1"/>
    <col min="14067" max="14067" width="22.85546875" style="37" customWidth="1"/>
    <col min="14068" max="14068" width="20.7109375" style="37" customWidth="1"/>
    <col min="14069" max="14069" width="17.7109375" style="37" customWidth="1"/>
    <col min="14070" max="14078" width="14.7109375" style="37" customWidth="1"/>
    <col min="14079" max="14309" width="10.7109375" style="37"/>
    <col min="14310" max="14311" width="15.7109375" style="37" customWidth="1"/>
    <col min="14312" max="14314" width="14.7109375" style="37" customWidth="1"/>
    <col min="14315" max="14318" width="13.7109375" style="37" customWidth="1"/>
    <col min="14319" max="14322" width="15.7109375" style="37" customWidth="1"/>
    <col min="14323" max="14323" width="22.85546875" style="37" customWidth="1"/>
    <col min="14324" max="14324" width="20.7109375" style="37" customWidth="1"/>
    <col min="14325" max="14325" width="17.7109375" style="37" customWidth="1"/>
    <col min="14326" max="14334" width="14.7109375" style="37" customWidth="1"/>
    <col min="14335" max="14565" width="10.7109375" style="37"/>
    <col min="14566" max="14567" width="15.7109375" style="37" customWidth="1"/>
    <col min="14568" max="14570" width="14.7109375" style="37" customWidth="1"/>
    <col min="14571" max="14574" width="13.7109375" style="37" customWidth="1"/>
    <col min="14575" max="14578" width="15.7109375" style="37" customWidth="1"/>
    <col min="14579" max="14579" width="22.85546875" style="37" customWidth="1"/>
    <col min="14580" max="14580" width="20.7109375" style="37" customWidth="1"/>
    <col min="14581" max="14581" width="17.7109375" style="37" customWidth="1"/>
    <col min="14582" max="14590" width="14.7109375" style="37" customWidth="1"/>
    <col min="14591" max="14821" width="10.7109375" style="37"/>
    <col min="14822" max="14823" width="15.7109375" style="37" customWidth="1"/>
    <col min="14824" max="14826" width="14.7109375" style="37" customWidth="1"/>
    <col min="14827" max="14830" width="13.7109375" style="37" customWidth="1"/>
    <col min="14831" max="14834" width="15.7109375" style="37" customWidth="1"/>
    <col min="14835" max="14835" width="22.85546875" style="37" customWidth="1"/>
    <col min="14836" max="14836" width="20.7109375" style="37" customWidth="1"/>
    <col min="14837" max="14837" width="17.7109375" style="37" customWidth="1"/>
    <col min="14838" max="14846" width="14.7109375" style="37" customWidth="1"/>
    <col min="14847" max="15077" width="10.7109375" style="37"/>
    <col min="15078" max="15079" width="15.7109375" style="37" customWidth="1"/>
    <col min="15080" max="15082" width="14.7109375" style="37" customWidth="1"/>
    <col min="15083" max="15086" width="13.7109375" style="37" customWidth="1"/>
    <col min="15087" max="15090" width="15.7109375" style="37" customWidth="1"/>
    <col min="15091" max="15091" width="22.85546875" style="37" customWidth="1"/>
    <col min="15092" max="15092" width="20.7109375" style="37" customWidth="1"/>
    <col min="15093" max="15093" width="17.7109375" style="37" customWidth="1"/>
    <col min="15094" max="15102" width="14.7109375" style="37" customWidth="1"/>
    <col min="15103" max="15333" width="10.7109375" style="37"/>
    <col min="15334" max="15335" width="15.7109375" style="37" customWidth="1"/>
    <col min="15336" max="15338" width="14.7109375" style="37" customWidth="1"/>
    <col min="15339" max="15342" width="13.7109375" style="37" customWidth="1"/>
    <col min="15343" max="15346" width="15.7109375" style="37" customWidth="1"/>
    <col min="15347" max="15347" width="22.85546875" style="37" customWidth="1"/>
    <col min="15348" max="15348" width="20.7109375" style="37" customWidth="1"/>
    <col min="15349" max="15349" width="17.7109375" style="37" customWidth="1"/>
    <col min="15350" max="15358" width="14.7109375" style="37" customWidth="1"/>
    <col min="15359" max="15589" width="10.7109375" style="37"/>
    <col min="15590" max="15591" width="15.7109375" style="37" customWidth="1"/>
    <col min="15592" max="15594" width="14.7109375" style="37" customWidth="1"/>
    <col min="15595" max="15598" width="13.7109375" style="37" customWidth="1"/>
    <col min="15599" max="15602" width="15.7109375" style="37" customWidth="1"/>
    <col min="15603" max="15603" width="22.85546875" style="37" customWidth="1"/>
    <col min="15604" max="15604" width="20.7109375" style="37" customWidth="1"/>
    <col min="15605" max="15605" width="17.7109375" style="37" customWidth="1"/>
    <col min="15606" max="15614" width="14.7109375" style="37" customWidth="1"/>
    <col min="15615" max="15845" width="10.7109375" style="37"/>
    <col min="15846" max="15847" width="15.7109375" style="37" customWidth="1"/>
    <col min="15848" max="15850" width="14.7109375" style="37" customWidth="1"/>
    <col min="15851" max="15854" width="13.7109375" style="37" customWidth="1"/>
    <col min="15855" max="15858" width="15.7109375" style="37" customWidth="1"/>
    <col min="15859" max="15859" width="22.85546875" style="37" customWidth="1"/>
    <col min="15860" max="15860" width="20.7109375" style="37" customWidth="1"/>
    <col min="15861" max="15861" width="17.7109375" style="37" customWidth="1"/>
    <col min="15862" max="15870" width="14.7109375" style="37" customWidth="1"/>
    <col min="15871" max="16101" width="10.7109375" style="37"/>
    <col min="16102" max="16103" width="15.7109375" style="37" customWidth="1"/>
    <col min="16104" max="16106" width="14.7109375" style="37" customWidth="1"/>
    <col min="16107" max="16110" width="13.7109375" style="37" customWidth="1"/>
    <col min="16111" max="16114" width="15.7109375" style="37" customWidth="1"/>
    <col min="16115" max="16115" width="22.85546875" style="37" customWidth="1"/>
    <col min="16116" max="16116" width="20.7109375" style="37" customWidth="1"/>
    <col min="16117" max="16117" width="17.7109375" style="37" customWidth="1"/>
    <col min="16118" max="16126" width="14.7109375" style="37" customWidth="1"/>
    <col min="16127" max="16384" width="10.7109375" style="37"/>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2" t="s">
        <v>307</v>
      </c>
      <c r="B5" s="292"/>
      <c r="C5" s="292"/>
      <c r="D5" s="292"/>
      <c r="E5" s="292"/>
      <c r="F5" s="292"/>
      <c r="G5" s="292"/>
      <c r="H5" s="292"/>
      <c r="I5" s="292"/>
      <c r="J5" s="292"/>
      <c r="K5" s="292"/>
      <c r="L5" s="292"/>
      <c r="M5" s="292"/>
      <c r="N5" s="292"/>
      <c r="O5" s="292"/>
      <c r="P5" s="292"/>
    </row>
    <row r="6" spans="1:16" s="11" customFormat="1" x14ac:dyDescent="0.2">
      <c r="A6" s="95"/>
      <c r="B6" s="103"/>
      <c r="C6" s="95"/>
      <c r="D6" s="95"/>
      <c r="E6" s="95"/>
      <c r="F6" s="95"/>
      <c r="G6" s="95"/>
      <c r="H6" s="95"/>
      <c r="I6" s="95"/>
      <c r="J6" s="95"/>
      <c r="K6" s="95"/>
      <c r="L6" s="95"/>
      <c r="M6" s="95"/>
      <c r="N6" s="95"/>
    </row>
    <row r="7" spans="1:16" s="11" customFormat="1" ht="18.75" x14ac:dyDescent="0.2">
      <c r="A7" s="296" t="s">
        <v>7</v>
      </c>
      <c r="B7" s="296"/>
      <c r="C7" s="296"/>
      <c r="D7" s="296"/>
      <c r="E7" s="296"/>
      <c r="F7" s="296"/>
      <c r="G7" s="296"/>
      <c r="H7" s="296"/>
      <c r="I7" s="296"/>
      <c r="J7" s="296"/>
      <c r="K7" s="296"/>
      <c r="L7" s="296"/>
      <c r="M7" s="296"/>
      <c r="N7" s="296"/>
      <c r="O7" s="296"/>
      <c r="P7" s="296"/>
    </row>
    <row r="8" spans="1:16" s="11" customFormat="1" ht="18.75" x14ac:dyDescent="0.2">
      <c r="F8" s="13"/>
      <c r="G8" s="13"/>
      <c r="H8" s="13"/>
      <c r="I8" s="13"/>
      <c r="J8" s="13"/>
      <c r="K8" s="13"/>
      <c r="L8" s="13"/>
      <c r="M8" s="13"/>
      <c r="N8" s="13"/>
      <c r="O8" s="12"/>
      <c r="P8" s="12"/>
    </row>
    <row r="9" spans="1:16" s="11" customFormat="1" ht="18.75" customHeight="1" x14ac:dyDescent="0.2">
      <c r="A9" s="295" t="str">
        <f>'1. паспорт описание'!A9:D9</f>
        <v>О_0000000826</v>
      </c>
      <c r="B9" s="295"/>
      <c r="C9" s="295"/>
      <c r="D9" s="295"/>
      <c r="E9" s="295"/>
      <c r="F9" s="295"/>
      <c r="G9" s="295"/>
      <c r="H9" s="295"/>
      <c r="I9" s="295"/>
      <c r="J9" s="295"/>
      <c r="K9" s="295"/>
      <c r="L9" s="295"/>
      <c r="M9" s="295"/>
      <c r="N9" s="295"/>
      <c r="O9" s="295"/>
      <c r="P9" s="295"/>
    </row>
    <row r="10" spans="1:16" s="11" customFormat="1" ht="18.75" customHeight="1" x14ac:dyDescent="0.2">
      <c r="A10" s="293" t="s">
        <v>6</v>
      </c>
      <c r="B10" s="293"/>
      <c r="C10" s="293"/>
      <c r="D10" s="293"/>
      <c r="E10" s="293"/>
      <c r="F10" s="293"/>
      <c r="G10" s="293"/>
      <c r="H10" s="293"/>
      <c r="I10" s="293"/>
      <c r="J10" s="293"/>
      <c r="K10" s="293"/>
      <c r="L10" s="293"/>
      <c r="M10" s="293"/>
      <c r="N10" s="293"/>
      <c r="O10" s="293"/>
      <c r="P10" s="293"/>
    </row>
    <row r="11" spans="1:16" s="8" customFormat="1" ht="15.75" customHeight="1" x14ac:dyDescent="0.2">
      <c r="F11" s="9"/>
      <c r="G11" s="9"/>
      <c r="H11" s="9"/>
      <c r="I11" s="9"/>
      <c r="J11" s="9"/>
      <c r="K11" s="9"/>
      <c r="L11" s="9"/>
      <c r="M11" s="9"/>
      <c r="N11" s="9"/>
      <c r="O11" s="9"/>
      <c r="P11" s="9"/>
    </row>
    <row r="12" spans="1:16" s="2" customFormat="1" ht="15" customHeight="1" x14ac:dyDescent="0.2">
      <c r="A12" s="295" t="str">
        <f>'1. паспорт описание'!A12:D12</f>
        <v>Приобретение трассоискателя</v>
      </c>
      <c r="B12" s="295"/>
      <c r="C12" s="295"/>
      <c r="D12" s="295"/>
      <c r="E12" s="295"/>
      <c r="F12" s="295"/>
      <c r="G12" s="295"/>
      <c r="H12" s="295"/>
      <c r="I12" s="295"/>
      <c r="J12" s="295"/>
      <c r="K12" s="295"/>
      <c r="L12" s="295"/>
      <c r="M12" s="295"/>
      <c r="N12" s="295"/>
      <c r="O12" s="295"/>
      <c r="P12" s="295"/>
    </row>
    <row r="13" spans="1:16" s="2" customFormat="1" ht="15" customHeight="1" x14ac:dyDescent="0.2">
      <c r="A13" s="293" t="s">
        <v>5</v>
      </c>
      <c r="B13" s="293"/>
      <c r="C13" s="293"/>
      <c r="D13" s="293"/>
      <c r="E13" s="293"/>
      <c r="F13" s="293"/>
      <c r="G13" s="293"/>
      <c r="H13" s="293"/>
      <c r="I13" s="293"/>
      <c r="J13" s="293"/>
      <c r="K13" s="293"/>
      <c r="L13" s="293"/>
      <c r="M13" s="293"/>
      <c r="N13" s="293"/>
      <c r="O13" s="293"/>
      <c r="P13" s="293"/>
    </row>
    <row r="14" spans="1:16" s="2" customFormat="1" ht="15" customHeight="1" x14ac:dyDescent="0.2">
      <c r="F14" s="3"/>
      <c r="G14" s="3"/>
      <c r="H14" s="3"/>
      <c r="I14" s="3"/>
      <c r="J14" s="3"/>
      <c r="K14" s="3"/>
      <c r="L14" s="3"/>
      <c r="M14" s="3"/>
      <c r="N14" s="3"/>
      <c r="O14" s="3"/>
      <c r="P14" s="3"/>
    </row>
    <row r="15" spans="1:16" s="2" customFormat="1" ht="15" customHeight="1" x14ac:dyDescent="0.2">
      <c r="F15" s="295"/>
      <c r="G15" s="295"/>
      <c r="H15" s="295"/>
      <c r="I15" s="295"/>
      <c r="J15" s="295"/>
      <c r="K15" s="295"/>
      <c r="L15" s="295"/>
      <c r="M15" s="295"/>
      <c r="N15" s="295"/>
      <c r="O15" s="295"/>
      <c r="P15" s="295"/>
    </row>
    <row r="16" spans="1:16" ht="25.5" customHeight="1" x14ac:dyDescent="0.25">
      <c r="A16" s="295" t="s">
        <v>142</v>
      </c>
      <c r="B16" s="295"/>
      <c r="C16" s="295"/>
      <c r="D16" s="295"/>
      <c r="E16" s="295"/>
      <c r="F16" s="295"/>
      <c r="G16" s="295"/>
      <c r="H16" s="295"/>
      <c r="I16" s="295"/>
      <c r="J16" s="295"/>
      <c r="K16" s="295"/>
      <c r="L16" s="295"/>
      <c r="M16" s="295"/>
      <c r="N16" s="295"/>
      <c r="O16" s="295"/>
      <c r="P16" s="295"/>
    </row>
    <row r="17" spans="1:16" s="45" customFormat="1" ht="21" customHeight="1" x14ac:dyDescent="0.25"/>
    <row r="18" spans="1:16" ht="15.75" customHeight="1" x14ac:dyDescent="0.25">
      <c r="A18" s="307" t="s">
        <v>4</v>
      </c>
      <c r="B18" s="307" t="s">
        <v>159</v>
      </c>
      <c r="C18" s="321" t="s">
        <v>147</v>
      </c>
      <c r="D18" s="322"/>
      <c r="E18" s="321" t="s">
        <v>148</v>
      </c>
      <c r="F18" s="322"/>
      <c r="G18" s="325" t="s">
        <v>35</v>
      </c>
      <c r="H18" s="326"/>
      <c r="I18" s="326"/>
      <c r="J18" s="327"/>
      <c r="K18" s="321" t="s">
        <v>149</v>
      </c>
      <c r="L18" s="322"/>
      <c r="M18" s="321" t="s">
        <v>60</v>
      </c>
      <c r="N18" s="322"/>
      <c r="O18" s="321" t="s">
        <v>59</v>
      </c>
      <c r="P18" s="322"/>
    </row>
    <row r="19" spans="1:16" ht="216" customHeight="1" x14ac:dyDescent="0.25">
      <c r="A19" s="320"/>
      <c r="B19" s="320"/>
      <c r="C19" s="323"/>
      <c r="D19" s="324"/>
      <c r="E19" s="323"/>
      <c r="F19" s="324"/>
      <c r="G19" s="325" t="s">
        <v>58</v>
      </c>
      <c r="H19" s="327"/>
      <c r="I19" s="325" t="s">
        <v>57</v>
      </c>
      <c r="J19" s="327"/>
      <c r="K19" s="323"/>
      <c r="L19" s="324"/>
      <c r="M19" s="323"/>
      <c r="N19" s="324"/>
      <c r="O19" s="323"/>
      <c r="P19" s="324"/>
    </row>
    <row r="20" spans="1:16" ht="60" customHeight="1" x14ac:dyDescent="0.25">
      <c r="A20" s="308"/>
      <c r="B20" s="308"/>
      <c r="C20" s="92" t="s">
        <v>52</v>
      </c>
      <c r="D20" s="92" t="s">
        <v>53</v>
      </c>
      <c r="E20" s="82" t="s">
        <v>52</v>
      </c>
      <c r="F20" s="82" t="s">
        <v>53</v>
      </c>
      <c r="G20" s="82" t="s">
        <v>52</v>
      </c>
      <c r="H20" s="82" t="s">
        <v>53</v>
      </c>
      <c r="I20" s="82" t="s">
        <v>52</v>
      </c>
      <c r="J20" s="82" t="s">
        <v>53</v>
      </c>
      <c r="K20" s="82" t="s">
        <v>52</v>
      </c>
      <c r="L20" s="82" t="s">
        <v>53</v>
      </c>
      <c r="M20" s="82" t="s">
        <v>52</v>
      </c>
      <c r="N20" s="82" t="s">
        <v>53</v>
      </c>
      <c r="O20" s="82" t="s">
        <v>52</v>
      </c>
      <c r="P20" s="82" t="s">
        <v>53</v>
      </c>
    </row>
    <row r="21" spans="1:16" x14ac:dyDescent="0.25">
      <c r="A21" s="83">
        <v>1</v>
      </c>
      <c r="B21" s="83">
        <v>2</v>
      </c>
      <c r="C21" s="83">
        <v>3</v>
      </c>
      <c r="D21" s="83">
        <v>4</v>
      </c>
      <c r="E21" s="83">
        <v>5</v>
      </c>
      <c r="F21" s="83">
        <v>6</v>
      </c>
      <c r="G21" s="83">
        <v>7</v>
      </c>
      <c r="H21" s="83">
        <v>8</v>
      </c>
      <c r="I21" s="83">
        <v>9</v>
      </c>
      <c r="J21" s="83">
        <v>10</v>
      </c>
      <c r="K21" s="83">
        <v>11</v>
      </c>
      <c r="L21" s="83">
        <v>12</v>
      </c>
      <c r="M21" s="83">
        <v>13</v>
      </c>
      <c r="N21" s="83">
        <v>14</v>
      </c>
      <c r="O21" s="83">
        <v>15</v>
      </c>
      <c r="P21" s="83">
        <v>16</v>
      </c>
    </row>
    <row r="22" spans="1:16" s="45" customFormat="1" ht="134.25" customHeight="1" x14ac:dyDescent="0.25">
      <c r="A22" s="84">
        <v>1</v>
      </c>
      <c r="B22" s="81" t="s">
        <v>166</v>
      </c>
      <c r="C22" s="84" t="s">
        <v>127</v>
      </c>
      <c r="D22" s="81" t="s">
        <v>127</v>
      </c>
      <c r="E22" s="84" t="s">
        <v>127</v>
      </c>
      <c r="F22" s="81" t="s">
        <v>127</v>
      </c>
      <c r="G22" s="81" t="s">
        <v>127</v>
      </c>
      <c r="H22" s="84" t="s">
        <v>127</v>
      </c>
      <c r="I22" s="84" t="s">
        <v>127</v>
      </c>
      <c r="J22" s="84" t="s">
        <v>127</v>
      </c>
      <c r="K22" s="112" t="s">
        <v>127</v>
      </c>
      <c r="L22" s="113" t="s">
        <v>127</v>
      </c>
      <c r="M22" s="113" t="s">
        <v>127</v>
      </c>
      <c r="N22" s="84" t="s">
        <v>127</v>
      </c>
      <c r="O22" s="85" t="s">
        <v>127</v>
      </c>
      <c r="P22" s="113" t="s">
        <v>127</v>
      </c>
    </row>
    <row r="23" spans="1:16" ht="63" x14ac:dyDescent="0.25">
      <c r="A23" s="84">
        <v>2</v>
      </c>
      <c r="B23" s="81" t="s">
        <v>166</v>
      </c>
      <c r="C23" s="84" t="s">
        <v>127</v>
      </c>
      <c r="D23" s="81" t="s">
        <v>127</v>
      </c>
      <c r="E23" s="84" t="s">
        <v>127</v>
      </c>
      <c r="F23" s="81" t="s">
        <v>127</v>
      </c>
      <c r="G23" s="84" t="s">
        <v>127</v>
      </c>
      <c r="H23" s="84" t="s">
        <v>127</v>
      </c>
      <c r="I23" s="84" t="s">
        <v>127</v>
      </c>
      <c r="J23" s="84" t="s">
        <v>127</v>
      </c>
      <c r="K23" s="112" t="s">
        <v>127</v>
      </c>
      <c r="L23" s="113" t="s">
        <v>127</v>
      </c>
      <c r="M23" s="113" t="s">
        <v>127</v>
      </c>
      <c r="N23" s="84" t="s">
        <v>127</v>
      </c>
      <c r="O23" s="85" t="s">
        <v>127</v>
      </c>
      <c r="P23" s="113" t="s">
        <v>127</v>
      </c>
    </row>
    <row r="24" spans="1:16" s="43" customFormat="1" ht="63" x14ac:dyDescent="0.2">
      <c r="A24" s="84">
        <v>3</v>
      </c>
      <c r="B24" s="81" t="s">
        <v>166</v>
      </c>
      <c r="C24" s="84" t="s">
        <v>127</v>
      </c>
      <c r="D24" s="81" t="s">
        <v>127</v>
      </c>
      <c r="E24" s="84" t="s">
        <v>127</v>
      </c>
      <c r="F24" s="81" t="s">
        <v>127</v>
      </c>
      <c r="G24" s="84" t="s">
        <v>127</v>
      </c>
      <c r="H24" s="84" t="s">
        <v>127</v>
      </c>
      <c r="I24" s="84" t="s">
        <v>127</v>
      </c>
      <c r="J24" s="84" t="s">
        <v>127</v>
      </c>
      <c r="K24" s="112" t="s">
        <v>127</v>
      </c>
      <c r="L24" s="113" t="s">
        <v>127</v>
      </c>
      <c r="M24" s="113" t="s">
        <v>127</v>
      </c>
      <c r="N24" s="84" t="s">
        <v>127</v>
      </c>
      <c r="O24" s="85" t="s">
        <v>127</v>
      </c>
      <c r="P24" s="113" t="s">
        <v>127</v>
      </c>
    </row>
    <row r="25" spans="1:16" s="43" customFormat="1" ht="63" x14ac:dyDescent="0.2">
      <c r="A25" s="84">
        <v>4</v>
      </c>
      <c r="B25" s="81" t="s">
        <v>166</v>
      </c>
      <c r="C25" s="84" t="s">
        <v>127</v>
      </c>
      <c r="D25" s="81" t="s">
        <v>127</v>
      </c>
      <c r="E25" s="84" t="s">
        <v>127</v>
      </c>
      <c r="F25" s="81" t="s">
        <v>127</v>
      </c>
      <c r="G25" s="84" t="s">
        <v>127</v>
      </c>
      <c r="H25" s="84" t="s">
        <v>127</v>
      </c>
      <c r="I25" s="84" t="s">
        <v>127</v>
      </c>
      <c r="J25" s="84" t="s">
        <v>127</v>
      </c>
      <c r="K25" s="112" t="s">
        <v>127</v>
      </c>
      <c r="L25" s="113" t="s">
        <v>127</v>
      </c>
      <c r="M25" s="113" t="s">
        <v>127</v>
      </c>
      <c r="N25" s="84" t="s">
        <v>127</v>
      </c>
      <c r="O25" s="85" t="s">
        <v>127</v>
      </c>
      <c r="P25" s="113" t="s">
        <v>127</v>
      </c>
    </row>
    <row r="26" spans="1:16" x14ac:dyDescent="0.25">
      <c r="A26" s="84"/>
      <c r="B26" s="81"/>
      <c r="C26" s="84"/>
      <c r="D26" s="84"/>
      <c r="E26" s="84"/>
      <c r="F26" s="81"/>
      <c r="G26" s="81"/>
      <c r="H26" s="84"/>
      <c r="I26" s="84"/>
      <c r="J26" s="84"/>
      <c r="K26" s="112"/>
      <c r="L26" s="113"/>
      <c r="M26" s="113"/>
      <c r="N26" s="84"/>
      <c r="O26" s="85"/>
      <c r="P26" s="113"/>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A4" sqref="A4:X4"/>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0"/>
    </row>
    <row r="2" spans="1:26" ht="18.75" x14ac:dyDescent="0.3">
      <c r="X2" s="14"/>
    </row>
    <row r="3" spans="1:26" ht="18.75" x14ac:dyDescent="0.3">
      <c r="X3" s="14"/>
    </row>
    <row r="4" spans="1:26" ht="18.75" customHeight="1" x14ac:dyDescent="0.25">
      <c r="A4" s="292" t="s">
        <v>307</v>
      </c>
      <c r="B4" s="292"/>
      <c r="C4" s="292"/>
      <c r="D4" s="292"/>
      <c r="E4" s="292"/>
      <c r="F4" s="292"/>
      <c r="G4" s="292"/>
      <c r="H4" s="292"/>
      <c r="I4" s="292"/>
      <c r="J4" s="292"/>
      <c r="K4" s="292"/>
      <c r="L4" s="292"/>
      <c r="M4" s="292"/>
      <c r="N4" s="292"/>
      <c r="O4" s="292"/>
      <c r="P4" s="292"/>
      <c r="Q4" s="292"/>
      <c r="R4" s="292"/>
      <c r="S4" s="292"/>
      <c r="T4" s="292"/>
      <c r="U4" s="292"/>
      <c r="V4" s="292"/>
      <c r="W4" s="292"/>
      <c r="X4" s="292"/>
    </row>
    <row r="6" spans="1:26" ht="18.75" x14ac:dyDescent="0.25">
      <c r="A6" s="296" t="s">
        <v>174</v>
      </c>
      <c r="B6" s="296"/>
      <c r="C6" s="296"/>
      <c r="D6" s="296"/>
      <c r="E6" s="296"/>
      <c r="F6" s="296"/>
      <c r="G6" s="296"/>
      <c r="H6" s="296"/>
      <c r="I6" s="296"/>
      <c r="J6" s="296"/>
      <c r="K6" s="296"/>
      <c r="L6" s="296"/>
      <c r="M6" s="296"/>
      <c r="N6" s="296"/>
      <c r="O6" s="296"/>
      <c r="P6" s="296"/>
      <c r="Q6" s="296"/>
      <c r="R6" s="296"/>
      <c r="S6" s="296"/>
      <c r="T6" s="296"/>
      <c r="U6" s="296"/>
      <c r="V6" s="296"/>
      <c r="W6" s="296"/>
      <c r="X6" s="296"/>
      <c r="Y6" s="89"/>
      <c r="Z6" s="89"/>
    </row>
    <row r="7" spans="1:26" ht="18.75" x14ac:dyDescent="0.25">
      <c r="B7" s="296"/>
      <c r="C7" s="296"/>
      <c r="D7" s="296"/>
      <c r="E7" s="296"/>
      <c r="F7" s="296"/>
      <c r="G7" s="296"/>
      <c r="H7" s="296"/>
      <c r="I7" s="296"/>
      <c r="J7" s="296"/>
      <c r="K7" s="296"/>
      <c r="L7" s="296"/>
      <c r="M7" s="296"/>
      <c r="N7" s="296"/>
      <c r="O7" s="296"/>
      <c r="P7" s="296"/>
      <c r="Q7" s="296"/>
      <c r="R7" s="296"/>
      <c r="S7" s="296"/>
      <c r="T7" s="296"/>
      <c r="U7" s="296"/>
      <c r="V7" s="296"/>
      <c r="W7" s="296"/>
      <c r="X7" s="296"/>
      <c r="Y7" s="89"/>
      <c r="Z7" s="89"/>
    </row>
    <row r="8" spans="1:26" ht="18.75" x14ac:dyDescent="0.25">
      <c r="A8" s="295" t="str">
        <f>'1. паспорт описание'!A9:D9</f>
        <v>О_0000000826</v>
      </c>
      <c r="B8" s="295"/>
      <c r="C8" s="295"/>
      <c r="D8" s="295"/>
      <c r="E8" s="295"/>
      <c r="F8" s="295"/>
      <c r="G8" s="295"/>
      <c r="H8" s="295"/>
      <c r="I8" s="295"/>
      <c r="J8" s="295"/>
      <c r="K8" s="295"/>
      <c r="L8" s="295"/>
      <c r="M8" s="295"/>
      <c r="N8" s="295"/>
      <c r="O8" s="295"/>
      <c r="P8" s="295"/>
      <c r="Q8" s="295"/>
      <c r="R8" s="295"/>
      <c r="S8" s="295"/>
      <c r="T8" s="295"/>
      <c r="U8" s="295"/>
      <c r="V8" s="295"/>
      <c r="W8" s="295"/>
      <c r="X8" s="295"/>
      <c r="Y8" s="90"/>
      <c r="Z8" s="90"/>
    </row>
    <row r="9" spans="1:26" ht="15.75" x14ac:dyDescent="0.25">
      <c r="A9" s="293" t="s">
        <v>6</v>
      </c>
      <c r="B9" s="293"/>
      <c r="C9" s="293"/>
      <c r="D9" s="293"/>
      <c r="E9" s="293"/>
      <c r="F9" s="293"/>
      <c r="G9" s="293"/>
      <c r="H9" s="293"/>
      <c r="I9" s="293"/>
      <c r="J9" s="293"/>
      <c r="K9" s="293"/>
      <c r="L9" s="293"/>
      <c r="M9" s="293"/>
      <c r="N9" s="293"/>
      <c r="O9" s="293"/>
      <c r="P9" s="293"/>
      <c r="Q9" s="293"/>
      <c r="R9" s="293"/>
      <c r="S9" s="293"/>
      <c r="T9" s="293"/>
      <c r="U9" s="293"/>
      <c r="V9" s="293"/>
      <c r="W9" s="293"/>
      <c r="X9" s="293"/>
      <c r="Y9" s="91"/>
      <c r="Z9" s="91"/>
    </row>
    <row r="10" spans="1:26" ht="18.75" x14ac:dyDescent="0.25">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10"/>
      <c r="Z10" s="10"/>
    </row>
    <row r="11" spans="1:26" ht="18.75" x14ac:dyDescent="0.25">
      <c r="A11" s="295" t="str">
        <f>'1. паспорт описание'!A12:D12</f>
        <v>Приобретение трассоискателя</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90"/>
      <c r="Z11" s="90"/>
    </row>
    <row r="12" spans="1:26" ht="15.75" x14ac:dyDescent="0.25">
      <c r="A12" s="293" t="s">
        <v>5</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91"/>
      <c r="Z12" s="91"/>
    </row>
    <row r="13" spans="1:26" x14ac:dyDescent="0.25">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97"/>
      <c r="Z13" s="97"/>
    </row>
    <row r="14" spans="1:26" x14ac:dyDescent="0.2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97"/>
      <c r="Z14" s="97"/>
    </row>
    <row r="15" spans="1:26" x14ac:dyDescent="0.25">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97"/>
      <c r="Z15" s="97"/>
    </row>
    <row r="16" spans="1:26" x14ac:dyDescent="0.2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97"/>
      <c r="Z16" s="97"/>
    </row>
    <row r="17" spans="1:26" x14ac:dyDescent="0.25">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98"/>
      <c r="Z17" s="98"/>
    </row>
    <row r="18" spans="1:26" x14ac:dyDescent="0.25">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98"/>
      <c r="Z18" s="98"/>
    </row>
    <row r="19" spans="1:26" x14ac:dyDescent="0.25">
      <c r="B19" s="330" t="s">
        <v>175</v>
      </c>
      <c r="C19" s="330"/>
      <c r="D19" s="330"/>
      <c r="E19" s="330"/>
      <c r="F19" s="330"/>
      <c r="G19" s="330"/>
      <c r="H19" s="330"/>
      <c r="I19" s="330"/>
      <c r="J19" s="330"/>
      <c r="K19" s="330"/>
      <c r="L19" s="330"/>
      <c r="M19" s="330"/>
      <c r="N19" s="330"/>
      <c r="O19" s="330"/>
      <c r="P19" s="330"/>
      <c r="Q19" s="330"/>
      <c r="R19" s="330"/>
      <c r="S19" s="330"/>
      <c r="T19" s="330"/>
      <c r="U19" s="330"/>
      <c r="V19" s="330"/>
      <c r="W19" s="330"/>
      <c r="X19" s="330"/>
      <c r="Y19" s="99"/>
      <c r="Z19" s="99"/>
    </row>
    <row r="20" spans="1:26" ht="32.25" customHeight="1" x14ac:dyDescent="0.25">
      <c r="A20" s="74"/>
      <c r="B20" s="332" t="s">
        <v>125</v>
      </c>
      <c r="C20" s="333"/>
      <c r="D20" s="333"/>
      <c r="E20" s="333"/>
      <c r="F20" s="333"/>
      <c r="G20" s="333"/>
      <c r="H20" s="333"/>
      <c r="I20" s="333"/>
      <c r="J20" s="333"/>
      <c r="K20" s="333"/>
      <c r="L20" s="334"/>
      <c r="M20" s="331" t="s">
        <v>126</v>
      </c>
      <c r="N20" s="331"/>
      <c r="O20" s="331"/>
      <c r="P20" s="331"/>
      <c r="Q20" s="331"/>
      <c r="R20" s="331"/>
      <c r="S20" s="331"/>
      <c r="T20" s="331"/>
      <c r="U20" s="331"/>
      <c r="V20" s="331"/>
      <c r="W20" s="331"/>
      <c r="X20" s="331"/>
    </row>
    <row r="21" spans="1:26" ht="151.5" customHeight="1" x14ac:dyDescent="0.25">
      <c r="A21" s="108" t="s">
        <v>159</v>
      </c>
      <c r="B21" s="78" t="s">
        <v>76</v>
      </c>
      <c r="C21" s="79" t="s">
        <v>172</v>
      </c>
      <c r="D21" s="78" t="s">
        <v>121</v>
      </c>
      <c r="E21" s="78" t="s">
        <v>77</v>
      </c>
      <c r="F21" s="78" t="s">
        <v>123</v>
      </c>
      <c r="G21" s="78" t="s">
        <v>122</v>
      </c>
      <c r="H21" s="78" t="s">
        <v>78</v>
      </c>
      <c r="I21" s="78" t="s">
        <v>124</v>
      </c>
      <c r="J21" s="78" t="s">
        <v>82</v>
      </c>
      <c r="K21" s="79" t="s">
        <v>81</v>
      </c>
      <c r="L21" s="79" t="s">
        <v>79</v>
      </c>
      <c r="M21" s="80" t="s">
        <v>89</v>
      </c>
      <c r="N21" s="79" t="s">
        <v>158</v>
      </c>
      <c r="O21" s="78" t="s">
        <v>87</v>
      </c>
      <c r="P21" s="78" t="s">
        <v>88</v>
      </c>
      <c r="Q21" s="78" t="s">
        <v>86</v>
      </c>
      <c r="R21" s="78" t="s">
        <v>78</v>
      </c>
      <c r="S21" s="78" t="s">
        <v>85</v>
      </c>
      <c r="T21" s="78" t="s">
        <v>84</v>
      </c>
      <c r="U21" s="78" t="s">
        <v>120</v>
      </c>
      <c r="V21" s="78" t="s">
        <v>86</v>
      </c>
      <c r="W21" s="86" t="s">
        <v>80</v>
      </c>
      <c r="X21" s="88" t="s">
        <v>90</v>
      </c>
    </row>
    <row r="22" spans="1:26" ht="16.5" customHeight="1" x14ac:dyDescent="0.25">
      <c r="A22" s="109">
        <v>1</v>
      </c>
      <c r="B22" s="78">
        <v>2</v>
      </c>
      <c r="C22" s="109">
        <v>3</v>
      </c>
      <c r="D22" s="109">
        <v>4</v>
      </c>
      <c r="E22" s="109">
        <v>5</v>
      </c>
      <c r="F22" s="109">
        <v>6</v>
      </c>
      <c r="G22" s="109">
        <v>7</v>
      </c>
      <c r="H22" s="109">
        <v>8</v>
      </c>
      <c r="I22" s="109">
        <v>9</v>
      </c>
      <c r="J22" s="109">
        <v>10</v>
      </c>
      <c r="K22" s="109">
        <v>11</v>
      </c>
      <c r="L22" s="109">
        <v>12</v>
      </c>
      <c r="M22" s="109">
        <v>13</v>
      </c>
      <c r="N22" s="109">
        <v>14</v>
      </c>
      <c r="O22" s="109">
        <v>15</v>
      </c>
      <c r="P22" s="109">
        <v>16</v>
      </c>
      <c r="Q22" s="109">
        <v>17</v>
      </c>
      <c r="R22" s="109">
        <v>18</v>
      </c>
      <c r="S22" s="109">
        <v>19</v>
      </c>
      <c r="T22" s="109">
        <v>20</v>
      </c>
      <c r="U22" s="109">
        <v>21</v>
      </c>
      <c r="V22" s="109">
        <v>22</v>
      </c>
      <c r="W22" s="109">
        <v>23</v>
      </c>
      <c r="X22" s="109">
        <v>24</v>
      </c>
    </row>
    <row r="23" spans="1:26" ht="88.5" customHeight="1" x14ac:dyDescent="0.25">
      <c r="A23" s="126" t="s">
        <v>163</v>
      </c>
      <c r="B23" s="114" t="s">
        <v>127</v>
      </c>
      <c r="C23" s="115" t="s">
        <v>127</v>
      </c>
      <c r="D23" s="75" t="s">
        <v>127</v>
      </c>
      <c r="E23" s="75" t="s">
        <v>127</v>
      </c>
      <c r="F23" s="75" t="s">
        <v>127</v>
      </c>
      <c r="G23" s="75" t="s">
        <v>127</v>
      </c>
      <c r="H23" s="75" t="s">
        <v>127</v>
      </c>
      <c r="I23" s="75" t="s">
        <v>127</v>
      </c>
      <c r="J23" s="75" t="s">
        <v>127</v>
      </c>
      <c r="K23" s="75" t="s">
        <v>127</v>
      </c>
      <c r="L23" s="76" t="s">
        <v>127</v>
      </c>
      <c r="M23" s="77" t="s">
        <v>127</v>
      </c>
      <c r="N23" s="75" t="s">
        <v>127</v>
      </c>
      <c r="O23" s="75" t="s">
        <v>127</v>
      </c>
      <c r="P23" s="75" t="s">
        <v>127</v>
      </c>
      <c r="Q23" s="75" t="s">
        <v>127</v>
      </c>
      <c r="R23" s="75" t="s">
        <v>127</v>
      </c>
      <c r="S23" s="75" t="s">
        <v>127</v>
      </c>
      <c r="T23" s="75" t="s">
        <v>127</v>
      </c>
      <c r="U23" s="75" t="s">
        <v>127</v>
      </c>
      <c r="V23" s="75" t="s">
        <v>127</v>
      </c>
      <c r="W23" s="75" t="s">
        <v>127</v>
      </c>
      <c r="X23" s="114" t="s">
        <v>127</v>
      </c>
    </row>
    <row r="25" spans="1:26" x14ac:dyDescent="0.25">
      <c r="A25" s="328" t="s">
        <v>173</v>
      </c>
      <c r="B25" s="328"/>
      <c r="C25" s="328"/>
      <c r="D25" s="328"/>
      <c r="E25" s="328"/>
      <c r="F25" s="328"/>
      <c r="G25" s="328"/>
      <c r="H25" s="328"/>
    </row>
    <row r="26" spans="1:26" x14ac:dyDescent="0.25">
      <c r="A26" s="116"/>
      <c r="B26" s="116"/>
      <c r="C26" s="116"/>
      <c r="D26" s="116"/>
    </row>
    <row r="27" spans="1:26" x14ac:dyDescent="0.25">
      <c r="B27" s="87"/>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O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0"/>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2" t="s">
        <v>307</v>
      </c>
      <c r="B5" s="292"/>
      <c r="C5" s="292"/>
      <c r="D5" s="292"/>
      <c r="E5" s="292"/>
      <c r="F5" s="292"/>
      <c r="G5" s="292"/>
      <c r="H5" s="292"/>
      <c r="I5" s="292"/>
      <c r="J5" s="292"/>
      <c r="K5" s="292"/>
      <c r="L5" s="292"/>
      <c r="M5" s="292"/>
      <c r="N5" s="292"/>
      <c r="O5" s="292"/>
      <c r="P5" s="96"/>
      <c r="Q5" s="96"/>
      <c r="R5" s="96"/>
      <c r="S5" s="96"/>
      <c r="T5" s="96"/>
      <c r="U5" s="96"/>
      <c r="V5" s="96"/>
      <c r="W5" s="96"/>
      <c r="X5" s="96"/>
      <c r="Y5" s="96"/>
      <c r="Z5" s="96"/>
      <c r="AA5" s="96"/>
      <c r="AB5" s="96"/>
    </row>
    <row r="6" spans="1:28" s="11" customFormat="1" ht="18.75" x14ac:dyDescent="0.3">
      <c r="A6" s="16"/>
      <c r="B6" s="16"/>
      <c r="L6" s="14"/>
    </row>
    <row r="7" spans="1:28" s="11" customFormat="1" ht="18.75" x14ac:dyDescent="0.2">
      <c r="A7" s="296" t="s">
        <v>174</v>
      </c>
      <c r="B7" s="296"/>
      <c r="C7" s="296"/>
      <c r="D7" s="296"/>
      <c r="E7" s="296"/>
      <c r="F7" s="296"/>
      <c r="G7" s="296"/>
      <c r="H7" s="296"/>
      <c r="I7" s="296"/>
      <c r="J7" s="296"/>
      <c r="K7" s="296"/>
      <c r="L7" s="296"/>
      <c r="M7" s="296"/>
      <c r="N7" s="296"/>
      <c r="O7" s="296"/>
      <c r="P7" s="12"/>
      <c r="Q7" s="12"/>
      <c r="R7" s="12"/>
      <c r="S7" s="12"/>
      <c r="T7" s="12"/>
      <c r="U7" s="12"/>
      <c r="V7" s="12"/>
      <c r="W7" s="12"/>
      <c r="X7" s="12"/>
      <c r="Y7" s="12"/>
      <c r="Z7" s="12"/>
    </row>
    <row r="8" spans="1:28" s="11" customFormat="1" ht="18.75" x14ac:dyDescent="0.2">
      <c r="A8" s="296"/>
      <c r="B8" s="296"/>
      <c r="C8" s="296"/>
      <c r="D8" s="296"/>
      <c r="E8" s="296"/>
      <c r="F8" s="296"/>
      <c r="G8" s="296"/>
      <c r="H8" s="296"/>
      <c r="I8" s="296"/>
      <c r="J8" s="296"/>
      <c r="K8" s="296"/>
      <c r="L8" s="296"/>
      <c r="M8" s="296"/>
      <c r="N8" s="296"/>
      <c r="O8" s="296"/>
      <c r="P8" s="12"/>
      <c r="Q8" s="12"/>
      <c r="R8" s="12"/>
      <c r="S8" s="12"/>
      <c r="T8" s="12"/>
      <c r="U8" s="12"/>
      <c r="V8" s="12"/>
      <c r="W8" s="12"/>
      <c r="X8" s="12"/>
      <c r="Y8" s="12"/>
      <c r="Z8" s="12"/>
    </row>
    <row r="9" spans="1:28" s="11" customFormat="1" ht="18.75" x14ac:dyDescent="0.2">
      <c r="A9" s="295" t="str">
        <f>'1. паспорт описание'!A9:D9</f>
        <v>О_0000000826</v>
      </c>
      <c r="B9" s="295"/>
      <c r="C9" s="295"/>
      <c r="D9" s="295"/>
      <c r="E9" s="295"/>
      <c r="F9" s="295"/>
      <c r="G9" s="295"/>
      <c r="H9" s="295"/>
      <c r="I9" s="295"/>
      <c r="J9" s="295"/>
      <c r="K9" s="295"/>
      <c r="L9" s="295"/>
      <c r="M9" s="295"/>
      <c r="N9" s="295"/>
      <c r="O9" s="295"/>
      <c r="P9" s="12"/>
      <c r="Q9" s="12"/>
      <c r="R9" s="12"/>
      <c r="S9" s="12"/>
      <c r="T9" s="12"/>
      <c r="U9" s="12"/>
      <c r="V9" s="12"/>
      <c r="W9" s="12"/>
      <c r="X9" s="12"/>
      <c r="Y9" s="12"/>
      <c r="Z9" s="12"/>
    </row>
    <row r="10" spans="1:28" s="11" customFormat="1" ht="18.75" x14ac:dyDescent="0.2">
      <c r="A10" s="293" t="s">
        <v>6</v>
      </c>
      <c r="B10" s="293"/>
      <c r="C10" s="293"/>
      <c r="D10" s="293"/>
      <c r="E10" s="293"/>
      <c r="F10" s="293"/>
      <c r="G10" s="293"/>
      <c r="H10" s="293"/>
      <c r="I10" s="293"/>
      <c r="J10" s="293"/>
      <c r="K10" s="293"/>
      <c r="L10" s="293"/>
      <c r="M10" s="293"/>
      <c r="N10" s="293"/>
      <c r="O10" s="293"/>
      <c r="P10" s="12"/>
      <c r="Q10" s="12"/>
      <c r="R10" s="12"/>
      <c r="S10" s="12"/>
      <c r="T10" s="12"/>
      <c r="U10" s="12"/>
      <c r="V10" s="12"/>
      <c r="W10" s="12"/>
      <c r="X10" s="12"/>
      <c r="Y10" s="12"/>
      <c r="Z10" s="12"/>
    </row>
    <row r="11" spans="1:28" s="8" customFormat="1" ht="15.75" customHeight="1" x14ac:dyDescent="0.2">
      <c r="A11" s="298"/>
      <c r="B11" s="298"/>
      <c r="C11" s="298"/>
      <c r="D11" s="298"/>
      <c r="E11" s="298"/>
      <c r="F11" s="298"/>
      <c r="G11" s="298"/>
      <c r="H11" s="298"/>
      <c r="I11" s="298"/>
      <c r="J11" s="298"/>
      <c r="K11" s="298"/>
      <c r="L11" s="298"/>
      <c r="M11" s="298"/>
      <c r="N11" s="298"/>
      <c r="O11" s="298"/>
      <c r="P11" s="9"/>
      <c r="Q11" s="9"/>
      <c r="R11" s="9"/>
      <c r="S11" s="9"/>
      <c r="T11" s="9"/>
      <c r="U11" s="9"/>
      <c r="V11" s="9"/>
      <c r="W11" s="9"/>
      <c r="X11" s="9"/>
      <c r="Y11" s="9"/>
      <c r="Z11" s="9"/>
    </row>
    <row r="12" spans="1:28" s="2" customFormat="1" ht="18.75" x14ac:dyDescent="0.2">
      <c r="A12" s="295" t="str">
        <f>'1. паспорт описание'!A12:D12</f>
        <v>Приобретение трассоискателя</v>
      </c>
      <c r="B12" s="295"/>
      <c r="C12" s="295"/>
      <c r="D12" s="295"/>
      <c r="E12" s="295"/>
      <c r="F12" s="295"/>
      <c r="G12" s="295"/>
      <c r="H12" s="295"/>
      <c r="I12" s="295"/>
      <c r="J12" s="295"/>
      <c r="K12" s="295"/>
      <c r="L12" s="295"/>
      <c r="M12" s="295"/>
      <c r="N12" s="295"/>
      <c r="O12" s="295"/>
      <c r="P12" s="7"/>
      <c r="Q12" s="7"/>
      <c r="R12" s="7"/>
      <c r="S12" s="7"/>
      <c r="T12" s="7"/>
      <c r="U12" s="7"/>
      <c r="V12" s="7"/>
      <c r="W12" s="7"/>
      <c r="X12" s="7"/>
      <c r="Y12" s="7"/>
      <c r="Z12" s="7"/>
    </row>
    <row r="13" spans="1:28" s="2" customFormat="1" ht="15" customHeight="1" x14ac:dyDescent="0.2">
      <c r="A13" s="293" t="s">
        <v>5</v>
      </c>
      <c r="B13" s="293"/>
      <c r="C13" s="293"/>
      <c r="D13" s="293"/>
      <c r="E13" s="293"/>
      <c r="F13" s="293"/>
      <c r="G13" s="293"/>
      <c r="H13" s="293"/>
      <c r="I13" s="293"/>
      <c r="J13" s="293"/>
      <c r="K13" s="293"/>
      <c r="L13" s="293"/>
      <c r="M13" s="293"/>
      <c r="N13" s="293"/>
      <c r="O13" s="293"/>
      <c r="P13" s="5"/>
      <c r="Q13" s="5"/>
      <c r="R13" s="5"/>
      <c r="S13" s="5"/>
      <c r="T13" s="5"/>
      <c r="U13" s="5"/>
      <c r="V13" s="5"/>
      <c r="W13" s="5"/>
      <c r="X13" s="5"/>
      <c r="Y13" s="5"/>
      <c r="Z13" s="5"/>
    </row>
    <row r="14" spans="1:28" s="2" customFormat="1" ht="15" customHeight="1" x14ac:dyDescent="0.2">
      <c r="A14" s="303"/>
      <c r="B14" s="303"/>
      <c r="C14" s="303"/>
      <c r="D14" s="303"/>
      <c r="E14" s="303"/>
      <c r="F14" s="303"/>
      <c r="G14" s="303"/>
      <c r="H14" s="303"/>
      <c r="I14" s="303"/>
      <c r="J14" s="303"/>
      <c r="K14" s="303"/>
      <c r="L14" s="303"/>
      <c r="M14" s="303"/>
      <c r="N14" s="303"/>
      <c r="O14" s="303"/>
      <c r="P14" s="3"/>
      <c r="Q14" s="3"/>
      <c r="R14" s="3"/>
      <c r="S14" s="3"/>
      <c r="T14" s="3"/>
      <c r="U14" s="3"/>
      <c r="V14" s="3"/>
      <c r="W14" s="3"/>
    </row>
    <row r="15" spans="1:28" s="2" customFormat="1" ht="91.5" customHeight="1" x14ac:dyDescent="0.2">
      <c r="A15" s="337" t="s">
        <v>143</v>
      </c>
      <c r="B15" s="337"/>
      <c r="C15" s="337"/>
      <c r="D15" s="337"/>
      <c r="E15" s="337"/>
      <c r="F15" s="337"/>
      <c r="G15" s="337"/>
      <c r="H15" s="337"/>
      <c r="I15" s="337"/>
      <c r="J15" s="337"/>
      <c r="K15" s="337"/>
      <c r="L15" s="337"/>
      <c r="M15" s="337"/>
      <c r="N15" s="337"/>
      <c r="O15" s="337"/>
      <c r="P15" s="6"/>
      <c r="Q15" s="6"/>
      <c r="R15" s="6"/>
      <c r="S15" s="6"/>
      <c r="T15" s="6"/>
      <c r="U15" s="6"/>
      <c r="V15" s="6"/>
      <c r="W15" s="6"/>
      <c r="X15" s="6"/>
      <c r="Y15" s="6"/>
      <c r="Z15" s="6"/>
    </row>
    <row r="16" spans="1:28" s="2" customFormat="1" ht="78" customHeight="1" x14ac:dyDescent="0.2">
      <c r="A16" s="302" t="s">
        <v>4</v>
      </c>
      <c r="B16" s="300" t="s">
        <v>159</v>
      </c>
      <c r="C16" s="302" t="s">
        <v>34</v>
      </c>
      <c r="D16" s="302" t="s">
        <v>23</v>
      </c>
      <c r="E16" s="338" t="s">
        <v>33</v>
      </c>
      <c r="F16" s="339"/>
      <c r="G16" s="339"/>
      <c r="H16" s="339"/>
      <c r="I16" s="340"/>
      <c r="J16" s="302" t="s">
        <v>32</v>
      </c>
      <c r="K16" s="302"/>
      <c r="L16" s="302"/>
      <c r="M16" s="302"/>
      <c r="N16" s="302"/>
      <c r="O16" s="302"/>
      <c r="P16" s="3"/>
      <c r="Q16" s="3"/>
      <c r="R16" s="3"/>
      <c r="S16" s="3"/>
      <c r="T16" s="3"/>
      <c r="U16" s="3"/>
      <c r="V16" s="3"/>
      <c r="W16" s="3"/>
    </row>
    <row r="17" spans="1:26" s="2" customFormat="1" ht="51" customHeight="1" x14ac:dyDescent="0.2">
      <c r="A17" s="302"/>
      <c r="B17" s="301"/>
      <c r="C17" s="302"/>
      <c r="D17" s="302"/>
      <c r="E17" s="32" t="s">
        <v>31</v>
      </c>
      <c r="F17" s="32" t="s">
        <v>30</v>
      </c>
      <c r="G17" s="32" t="s">
        <v>29</v>
      </c>
      <c r="H17" s="32" t="s">
        <v>28</v>
      </c>
      <c r="I17" s="32" t="s">
        <v>27</v>
      </c>
      <c r="J17" s="32" t="s">
        <v>26</v>
      </c>
      <c r="K17" s="32" t="s">
        <v>3</v>
      </c>
      <c r="L17" s="36" t="s">
        <v>2</v>
      </c>
      <c r="M17" s="35" t="s">
        <v>75</v>
      </c>
      <c r="N17" s="35" t="s">
        <v>25</v>
      </c>
      <c r="O17" s="35" t="s">
        <v>24</v>
      </c>
      <c r="P17" s="25"/>
      <c r="Q17" s="25"/>
      <c r="R17" s="25"/>
      <c r="S17" s="25"/>
      <c r="T17" s="25"/>
      <c r="U17" s="25"/>
      <c r="V17" s="25"/>
      <c r="W17" s="25"/>
      <c r="X17" s="24"/>
      <c r="Y17" s="24"/>
      <c r="Z17" s="24"/>
    </row>
    <row r="18" spans="1:26" s="2" customFormat="1" ht="16.5" customHeight="1" x14ac:dyDescent="0.2">
      <c r="A18" s="28">
        <v>1</v>
      </c>
      <c r="B18" s="29">
        <v>2</v>
      </c>
      <c r="C18" s="28">
        <v>3</v>
      </c>
      <c r="D18" s="29">
        <v>4</v>
      </c>
      <c r="E18" s="28">
        <v>5</v>
      </c>
      <c r="F18" s="29">
        <v>6</v>
      </c>
      <c r="G18" s="28">
        <v>7</v>
      </c>
      <c r="H18" s="29">
        <v>8</v>
      </c>
      <c r="I18" s="28">
        <v>9</v>
      </c>
      <c r="J18" s="29">
        <v>10</v>
      </c>
      <c r="K18" s="28">
        <v>11</v>
      </c>
      <c r="L18" s="29">
        <v>12</v>
      </c>
      <c r="M18" s="28">
        <v>13</v>
      </c>
      <c r="N18" s="29">
        <v>14</v>
      </c>
      <c r="O18" s="28">
        <v>15</v>
      </c>
      <c r="P18" s="25"/>
      <c r="Q18" s="25"/>
      <c r="R18" s="25"/>
      <c r="S18" s="25"/>
      <c r="T18" s="25"/>
      <c r="U18" s="25"/>
      <c r="V18" s="25"/>
      <c r="W18" s="25"/>
      <c r="X18" s="24"/>
      <c r="Y18" s="24"/>
      <c r="Z18" s="24"/>
    </row>
    <row r="19" spans="1:26" s="2" customFormat="1" ht="123" customHeight="1" x14ac:dyDescent="0.2">
      <c r="A19" s="117" t="s">
        <v>17</v>
      </c>
      <c r="B19" s="125" t="s">
        <v>163</v>
      </c>
      <c r="C19" s="123" t="s">
        <v>127</v>
      </c>
      <c r="D19" s="123" t="s">
        <v>127</v>
      </c>
      <c r="E19" s="123" t="s">
        <v>127</v>
      </c>
      <c r="F19" s="123" t="s">
        <v>127</v>
      </c>
      <c r="G19" s="123" t="s">
        <v>127</v>
      </c>
      <c r="H19" s="123" t="s">
        <v>127</v>
      </c>
      <c r="I19" s="123" t="s">
        <v>127</v>
      </c>
      <c r="J19" s="123" t="s">
        <v>127</v>
      </c>
      <c r="K19" s="123" t="s">
        <v>127</v>
      </c>
      <c r="L19" s="123" t="s">
        <v>127</v>
      </c>
      <c r="M19" s="123" t="s">
        <v>127</v>
      </c>
      <c r="N19" s="123" t="s">
        <v>127</v>
      </c>
      <c r="O19" s="123" t="s">
        <v>127</v>
      </c>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36" t="s">
        <v>176</v>
      </c>
      <c r="B21" s="336"/>
      <c r="C21" s="336"/>
      <c r="D21" s="336"/>
      <c r="E21" s="336"/>
      <c r="F21" s="336"/>
      <c r="G21" s="336"/>
      <c r="H21" s="336"/>
      <c r="I21" s="336"/>
      <c r="J21" s="336"/>
      <c r="K21" s="336"/>
      <c r="L21" s="336"/>
      <c r="M21" s="336"/>
      <c r="N21" s="336"/>
      <c r="O21" s="336"/>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66"/>
  <sheetViews>
    <sheetView view="pageBreakPreview" zoomScale="80" zoomScaleNormal="82" zoomScaleSheetLayoutView="80" workbookViewId="0">
      <selection activeCell="P27" sqref="P27"/>
    </sheetView>
  </sheetViews>
  <sheetFormatPr defaultRowHeight="15.75" outlineLevelRow="1" x14ac:dyDescent="0.25"/>
  <cols>
    <col min="1" max="1" width="66.85546875" style="140" customWidth="1"/>
    <col min="2" max="2" width="13.7109375" style="140" bestFit="1" customWidth="1"/>
    <col min="3" max="3" width="12.5703125" style="140" customWidth="1"/>
    <col min="4" max="4" width="13.85546875" style="140" customWidth="1"/>
    <col min="5" max="5" width="11.5703125" style="140" customWidth="1"/>
    <col min="6" max="6" width="13.5703125" style="140" customWidth="1"/>
    <col min="7" max="7" width="9.85546875" style="140" customWidth="1"/>
    <col min="8" max="8" width="10.140625" style="140" customWidth="1"/>
    <col min="9" max="9" width="9.140625" style="140"/>
    <col min="10" max="10" width="9.85546875" style="140" customWidth="1"/>
    <col min="11" max="11" width="12.140625" style="140" customWidth="1"/>
    <col min="12" max="14" width="9.85546875" style="140" bestFit="1" customWidth="1"/>
    <col min="15" max="15" width="10.85546875" style="140" customWidth="1"/>
    <col min="16" max="256" width="9.140625" style="140"/>
    <col min="257" max="257" width="66.85546875" style="140" customWidth="1"/>
    <col min="258" max="258" width="13.7109375" style="140" bestFit="1" customWidth="1"/>
    <col min="259" max="259" width="12.5703125" style="140" customWidth="1"/>
    <col min="260" max="260" width="13.85546875" style="140" customWidth="1"/>
    <col min="261" max="261" width="11.5703125" style="140" customWidth="1"/>
    <col min="262" max="262" width="13.5703125" style="140" customWidth="1"/>
    <col min="263" max="263" width="9.85546875" style="140" customWidth="1"/>
    <col min="264" max="264" width="10.140625" style="140" customWidth="1"/>
    <col min="265" max="265" width="9.140625" style="140"/>
    <col min="266" max="266" width="9.85546875" style="140" customWidth="1"/>
    <col min="267" max="267" width="12.140625" style="140" customWidth="1"/>
    <col min="268" max="270" width="9.85546875" style="140" bestFit="1" customWidth="1"/>
    <col min="271" max="271" width="10.85546875" style="140" customWidth="1"/>
    <col min="272" max="512" width="9.140625" style="140"/>
    <col min="513" max="513" width="66.85546875" style="140" customWidth="1"/>
    <col min="514" max="514" width="13.7109375" style="140" bestFit="1" customWidth="1"/>
    <col min="515" max="515" width="12.5703125" style="140" customWidth="1"/>
    <col min="516" max="516" width="13.85546875" style="140" customWidth="1"/>
    <col min="517" max="517" width="11.5703125" style="140" customWidth="1"/>
    <col min="518" max="518" width="13.5703125" style="140" customWidth="1"/>
    <col min="519" max="519" width="9.85546875" style="140" customWidth="1"/>
    <col min="520" max="520" width="10.140625" style="140" customWidth="1"/>
    <col min="521" max="521" width="9.140625" style="140"/>
    <col min="522" max="522" width="9.85546875" style="140" customWidth="1"/>
    <col min="523" max="523" width="12.140625" style="140" customWidth="1"/>
    <col min="524" max="526" width="9.85546875" style="140" bestFit="1" customWidth="1"/>
    <col min="527" max="527" width="10.85546875" style="140" customWidth="1"/>
    <col min="528" max="768" width="9.140625" style="140"/>
    <col min="769" max="769" width="66.85546875" style="140" customWidth="1"/>
    <col min="770" max="770" width="13.7109375" style="140" bestFit="1" customWidth="1"/>
    <col min="771" max="771" width="12.5703125" style="140" customWidth="1"/>
    <col min="772" max="772" width="13.85546875" style="140" customWidth="1"/>
    <col min="773" max="773" width="11.5703125" style="140" customWidth="1"/>
    <col min="774" max="774" width="13.5703125" style="140" customWidth="1"/>
    <col min="775" max="775" width="9.85546875" style="140" customWidth="1"/>
    <col min="776" max="776" width="10.140625" style="140" customWidth="1"/>
    <col min="777" max="777" width="9.140625" style="140"/>
    <col min="778" max="778" width="9.85546875" style="140" customWidth="1"/>
    <col min="779" max="779" width="12.140625" style="140" customWidth="1"/>
    <col min="780" max="782" width="9.85546875" style="140" bestFit="1" customWidth="1"/>
    <col min="783" max="783" width="10.85546875" style="140" customWidth="1"/>
    <col min="784" max="1024" width="9.140625" style="140"/>
    <col min="1025" max="1025" width="66.85546875" style="140" customWidth="1"/>
    <col min="1026" max="1026" width="13.7109375" style="140" bestFit="1" customWidth="1"/>
    <col min="1027" max="1027" width="12.5703125" style="140" customWidth="1"/>
    <col min="1028" max="1028" width="13.85546875" style="140" customWidth="1"/>
    <col min="1029" max="1029" width="11.5703125" style="140" customWidth="1"/>
    <col min="1030" max="1030" width="13.5703125" style="140" customWidth="1"/>
    <col min="1031" max="1031" width="9.85546875" style="140" customWidth="1"/>
    <col min="1032" max="1032" width="10.140625" style="140" customWidth="1"/>
    <col min="1033" max="1033" width="9.140625" style="140"/>
    <col min="1034" max="1034" width="9.85546875" style="140" customWidth="1"/>
    <col min="1035" max="1035" width="12.140625" style="140" customWidth="1"/>
    <col min="1036" max="1038" width="9.85546875" style="140" bestFit="1" customWidth="1"/>
    <col min="1039" max="1039" width="10.85546875" style="140" customWidth="1"/>
    <col min="1040" max="1280" width="9.140625" style="140"/>
    <col min="1281" max="1281" width="66.85546875" style="140" customWidth="1"/>
    <col min="1282" max="1282" width="13.7109375" style="140" bestFit="1" customWidth="1"/>
    <col min="1283" max="1283" width="12.5703125" style="140" customWidth="1"/>
    <col min="1284" max="1284" width="13.85546875" style="140" customWidth="1"/>
    <col min="1285" max="1285" width="11.5703125" style="140" customWidth="1"/>
    <col min="1286" max="1286" width="13.5703125" style="140" customWidth="1"/>
    <col min="1287" max="1287" width="9.85546875" style="140" customWidth="1"/>
    <col min="1288" max="1288" width="10.140625" style="140" customWidth="1"/>
    <col min="1289" max="1289" width="9.140625" style="140"/>
    <col min="1290" max="1290" width="9.85546875" style="140" customWidth="1"/>
    <col min="1291" max="1291" width="12.140625" style="140" customWidth="1"/>
    <col min="1292" max="1294" width="9.85546875" style="140" bestFit="1" customWidth="1"/>
    <col min="1295" max="1295" width="10.85546875" style="140" customWidth="1"/>
    <col min="1296" max="1536" width="9.140625" style="140"/>
    <col min="1537" max="1537" width="66.85546875" style="140" customWidth="1"/>
    <col min="1538" max="1538" width="13.7109375" style="140" bestFit="1" customWidth="1"/>
    <col min="1539" max="1539" width="12.5703125" style="140" customWidth="1"/>
    <col min="1540" max="1540" width="13.85546875" style="140" customWidth="1"/>
    <col min="1541" max="1541" width="11.5703125" style="140" customWidth="1"/>
    <col min="1542" max="1542" width="13.5703125" style="140" customWidth="1"/>
    <col min="1543" max="1543" width="9.85546875" style="140" customWidth="1"/>
    <col min="1544" max="1544" width="10.140625" style="140" customWidth="1"/>
    <col min="1545" max="1545" width="9.140625" style="140"/>
    <col min="1546" max="1546" width="9.85546875" style="140" customWidth="1"/>
    <col min="1547" max="1547" width="12.140625" style="140" customWidth="1"/>
    <col min="1548" max="1550" width="9.85546875" style="140" bestFit="1" customWidth="1"/>
    <col min="1551" max="1551" width="10.85546875" style="140" customWidth="1"/>
    <col min="1552" max="1792" width="9.140625" style="140"/>
    <col min="1793" max="1793" width="66.85546875" style="140" customWidth="1"/>
    <col min="1794" max="1794" width="13.7109375" style="140" bestFit="1" customWidth="1"/>
    <col min="1795" max="1795" width="12.5703125" style="140" customWidth="1"/>
    <col min="1796" max="1796" width="13.85546875" style="140" customWidth="1"/>
    <col min="1797" max="1797" width="11.5703125" style="140" customWidth="1"/>
    <col min="1798" max="1798" width="13.5703125" style="140" customWidth="1"/>
    <col min="1799" max="1799" width="9.85546875" style="140" customWidth="1"/>
    <col min="1800" max="1800" width="10.140625" style="140" customWidth="1"/>
    <col min="1801" max="1801" width="9.140625" style="140"/>
    <col min="1802" max="1802" width="9.85546875" style="140" customWidth="1"/>
    <col min="1803" max="1803" width="12.140625" style="140" customWidth="1"/>
    <col min="1804" max="1806" width="9.85546875" style="140" bestFit="1" customWidth="1"/>
    <col min="1807" max="1807" width="10.85546875" style="140" customWidth="1"/>
    <col min="1808" max="2048" width="9.140625" style="140"/>
    <col min="2049" max="2049" width="66.85546875" style="140" customWidth="1"/>
    <col min="2050" max="2050" width="13.7109375" style="140" bestFit="1" customWidth="1"/>
    <col min="2051" max="2051" width="12.5703125" style="140" customWidth="1"/>
    <col min="2052" max="2052" width="13.85546875" style="140" customWidth="1"/>
    <col min="2053" max="2053" width="11.5703125" style="140" customWidth="1"/>
    <col min="2054" max="2054" width="13.5703125" style="140" customWidth="1"/>
    <col min="2055" max="2055" width="9.85546875" style="140" customWidth="1"/>
    <col min="2056" max="2056" width="10.140625" style="140" customWidth="1"/>
    <col min="2057" max="2057" width="9.140625" style="140"/>
    <col min="2058" max="2058" width="9.85546875" style="140" customWidth="1"/>
    <col min="2059" max="2059" width="12.140625" style="140" customWidth="1"/>
    <col min="2060" max="2062" width="9.85546875" style="140" bestFit="1" customWidth="1"/>
    <col min="2063" max="2063" width="10.85546875" style="140" customWidth="1"/>
    <col min="2064" max="2304" width="9.140625" style="140"/>
    <col min="2305" max="2305" width="66.85546875" style="140" customWidth="1"/>
    <col min="2306" max="2306" width="13.7109375" style="140" bestFit="1" customWidth="1"/>
    <col min="2307" max="2307" width="12.5703125" style="140" customWidth="1"/>
    <col min="2308" max="2308" width="13.85546875" style="140" customWidth="1"/>
    <col min="2309" max="2309" width="11.5703125" style="140" customWidth="1"/>
    <col min="2310" max="2310" width="13.5703125" style="140" customWidth="1"/>
    <col min="2311" max="2311" width="9.85546875" style="140" customWidth="1"/>
    <col min="2312" max="2312" width="10.140625" style="140" customWidth="1"/>
    <col min="2313" max="2313" width="9.140625" style="140"/>
    <col min="2314" max="2314" width="9.85546875" style="140" customWidth="1"/>
    <col min="2315" max="2315" width="12.140625" style="140" customWidth="1"/>
    <col min="2316" max="2318" width="9.85546875" style="140" bestFit="1" customWidth="1"/>
    <col min="2319" max="2319" width="10.85546875" style="140" customWidth="1"/>
    <col min="2320" max="2560" width="9.140625" style="140"/>
    <col min="2561" max="2561" width="66.85546875" style="140" customWidth="1"/>
    <col min="2562" max="2562" width="13.7109375" style="140" bestFit="1" customWidth="1"/>
    <col min="2563" max="2563" width="12.5703125" style="140" customWidth="1"/>
    <col min="2564" max="2564" width="13.85546875" style="140" customWidth="1"/>
    <col min="2565" max="2565" width="11.5703125" style="140" customWidth="1"/>
    <col min="2566" max="2566" width="13.5703125" style="140" customWidth="1"/>
    <col min="2567" max="2567" width="9.85546875" style="140" customWidth="1"/>
    <col min="2568" max="2568" width="10.140625" style="140" customWidth="1"/>
    <col min="2569" max="2569" width="9.140625" style="140"/>
    <col min="2570" max="2570" width="9.85546875" style="140" customWidth="1"/>
    <col min="2571" max="2571" width="12.140625" style="140" customWidth="1"/>
    <col min="2572" max="2574" width="9.85546875" style="140" bestFit="1" customWidth="1"/>
    <col min="2575" max="2575" width="10.85546875" style="140" customWidth="1"/>
    <col min="2576" max="2816" width="9.140625" style="140"/>
    <col min="2817" max="2817" width="66.85546875" style="140" customWidth="1"/>
    <col min="2818" max="2818" width="13.7109375" style="140" bestFit="1" customWidth="1"/>
    <col min="2819" max="2819" width="12.5703125" style="140" customWidth="1"/>
    <col min="2820" max="2820" width="13.85546875" style="140" customWidth="1"/>
    <col min="2821" max="2821" width="11.5703125" style="140" customWidth="1"/>
    <col min="2822" max="2822" width="13.5703125" style="140" customWidth="1"/>
    <col min="2823" max="2823" width="9.85546875" style="140" customWidth="1"/>
    <col min="2824" max="2824" width="10.140625" style="140" customWidth="1"/>
    <col min="2825" max="2825" width="9.140625" style="140"/>
    <col min="2826" max="2826" width="9.85546875" style="140" customWidth="1"/>
    <col min="2827" max="2827" width="12.140625" style="140" customWidth="1"/>
    <col min="2828" max="2830" width="9.85546875" style="140" bestFit="1" customWidth="1"/>
    <col min="2831" max="2831" width="10.85546875" style="140" customWidth="1"/>
    <col min="2832" max="3072" width="9.140625" style="140"/>
    <col min="3073" max="3073" width="66.85546875" style="140" customWidth="1"/>
    <col min="3074" max="3074" width="13.7109375" style="140" bestFit="1" customWidth="1"/>
    <col min="3075" max="3075" width="12.5703125" style="140" customWidth="1"/>
    <col min="3076" max="3076" width="13.85546875" style="140" customWidth="1"/>
    <col min="3077" max="3077" width="11.5703125" style="140" customWidth="1"/>
    <col min="3078" max="3078" width="13.5703125" style="140" customWidth="1"/>
    <col min="3079" max="3079" width="9.85546875" style="140" customWidth="1"/>
    <col min="3080" max="3080" width="10.140625" style="140" customWidth="1"/>
    <col min="3081" max="3081" width="9.140625" style="140"/>
    <col min="3082" max="3082" width="9.85546875" style="140" customWidth="1"/>
    <col min="3083" max="3083" width="12.140625" style="140" customWidth="1"/>
    <col min="3084" max="3086" width="9.85546875" style="140" bestFit="1" customWidth="1"/>
    <col min="3087" max="3087" width="10.85546875" style="140" customWidth="1"/>
    <col min="3088" max="3328" width="9.140625" style="140"/>
    <col min="3329" max="3329" width="66.85546875" style="140" customWidth="1"/>
    <col min="3330" max="3330" width="13.7109375" style="140" bestFit="1" customWidth="1"/>
    <col min="3331" max="3331" width="12.5703125" style="140" customWidth="1"/>
    <col min="3332" max="3332" width="13.85546875" style="140" customWidth="1"/>
    <col min="3333" max="3333" width="11.5703125" style="140" customWidth="1"/>
    <col min="3334" max="3334" width="13.5703125" style="140" customWidth="1"/>
    <col min="3335" max="3335" width="9.85546875" style="140" customWidth="1"/>
    <col min="3336" max="3336" width="10.140625" style="140" customWidth="1"/>
    <col min="3337" max="3337" width="9.140625" style="140"/>
    <col min="3338" max="3338" width="9.85546875" style="140" customWidth="1"/>
    <col min="3339" max="3339" width="12.140625" style="140" customWidth="1"/>
    <col min="3340" max="3342" width="9.85546875" style="140" bestFit="1" customWidth="1"/>
    <col min="3343" max="3343" width="10.85546875" style="140" customWidth="1"/>
    <col min="3344" max="3584" width="9.140625" style="140"/>
    <col min="3585" max="3585" width="66.85546875" style="140" customWidth="1"/>
    <col min="3586" max="3586" width="13.7109375" style="140" bestFit="1" customWidth="1"/>
    <col min="3587" max="3587" width="12.5703125" style="140" customWidth="1"/>
    <col min="3588" max="3588" width="13.85546875" style="140" customWidth="1"/>
    <col min="3589" max="3589" width="11.5703125" style="140" customWidth="1"/>
    <col min="3590" max="3590" width="13.5703125" style="140" customWidth="1"/>
    <col min="3591" max="3591" width="9.85546875" style="140" customWidth="1"/>
    <col min="3592" max="3592" width="10.140625" style="140" customWidth="1"/>
    <col min="3593" max="3593" width="9.140625" style="140"/>
    <col min="3594" max="3594" width="9.85546875" style="140" customWidth="1"/>
    <col min="3595" max="3595" width="12.140625" style="140" customWidth="1"/>
    <col min="3596" max="3598" width="9.85546875" style="140" bestFit="1" customWidth="1"/>
    <col min="3599" max="3599" width="10.85546875" style="140" customWidth="1"/>
    <col min="3600" max="3840" width="9.140625" style="140"/>
    <col min="3841" max="3841" width="66.85546875" style="140" customWidth="1"/>
    <col min="3842" max="3842" width="13.7109375" style="140" bestFit="1" customWidth="1"/>
    <col min="3843" max="3843" width="12.5703125" style="140" customWidth="1"/>
    <col min="3844" max="3844" width="13.85546875" style="140" customWidth="1"/>
    <col min="3845" max="3845" width="11.5703125" style="140" customWidth="1"/>
    <col min="3846" max="3846" width="13.5703125" style="140" customWidth="1"/>
    <col min="3847" max="3847" width="9.85546875" style="140" customWidth="1"/>
    <col min="3848" max="3848" width="10.140625" style="140" customWidth="1"/>
    <col min="3849" max="3849" width="9.140625" style="140"/>
    <col min="3850" max="3850" width="9.85546875" style="140" customWidth="1"/>
    <col min="3851" max="3851" width="12.140625" style="140" customWidth="1"/>
    <col min="3852" max="3854" width="9.85546875" style="140" bestFit="1" customWidth="1"/>
    <col min="3855" max="3855" width="10.85546875" style="140" customWidth="1"/>
    <col min="3856" max="4096" width="9.140625" style="140"/>
    <col min="4097" max="4097" width="66.85546875" style="140" customWidth="1"/>
    <col min="4098" max="4098" width="13.7109375" style="140" bestFit="1" customWidth="1"/>
    <col min="4099" max="4099" width="12.5703125" style="140" customWidth="1"/>
    <col min="4100" max="4100" width="13.85546875" style="140" customWidth="1"/>
    <col min="4101" max="4101" width="11.5703125" style="140" customWidth="1"/>
    <col min="4102" max="4102" width="13.5703125" style="140" customWidth="1"/>
    <col min="4103" max="4103" width="9.85546875" style="140" customWidth="1"/>
    <col min="4104" max="4104" width="10.140625" style="140" customWidth="1"/>
    <col min="4105" max="4105" width="9.140625" style="140"/>
    <col min="4106" max="4106" width="9.85546875" style="140" customWidth="1"/>
    <col min="4107" max="4107" width="12.140625" style="140" customWidth="1"/>
    <col min="4108" max="4110" width="9.85546875" style="140" bestFit="1" customWidth="1"/>
    <col min="4111" max="4111" width="10.85546875" style="140" customWidth="1"/>
    <col min="4112" max="4352" width="9.140625" style="140"/>
    <col min="4353" max="4353" width="66.85546875" style="140" customWidth="1"/>
    <col min="4354" max="4354" width="13.7109375" style="140" bestFit="1" customWidth="1"/>
    <col min="4355" max="4355" width="12.5703125" style="140" customWidth="1"/>
    <col min="4356" max="4356" width="13.85546875" style="140" customWidth="1"/>
    <col min="4357" max="4357" width="11.5703125" style="140" customWidth="1"/>
    <col min="4358" max="4358" width="13.5703125" style="140" customWidth="1"/>
    <col min="4359" max="4359" width="9.85546875" style="140" customWidth="1"/>
    <col min="4360" max="4360" width="10.140625" style="140" customWidth="1"/>
    <col min="4361" max="4361" width="9.140625" style="140"/>
    <col min="4362" max="4362" width="9.85546875" style="140" customWidth="1"/>
    <col min="4363" max="4363" width="12.140625" style="140" customWidth="1"/>
    <col min="4364" max="4366" width="9.85546875" style="140" bestFit="1" customWidth="1"/>
    <col min="4367" max="4367" width="10.85546875" style="140" customWidth="1"/>
    <col min="4368" max="4608" width="9.140625" style="140"/>
    <col min="4609" max="4609" width="66.85546875" style="140" customWidth="1"/>
    <col min="4610" max="4610" width="13.7109375" style="140" bestFit="1" customWidth="1"/>
    <col min="4611" max="4611" width="12.5703125" style="140" customWidth="1"/>
    <col min="4612" max="4612" width="13.85546875" style="140" customWidth="1"/>
    <col min="4613" max="4613" width="11.5703125" style="140" customWidth="1"/>
    <col min="4614" max="4614" width="13.5703125" style="140" customWidth="1"/>
    <col min="4615" max="4615" width="9.85546875" style="140" customWidth="1"/>
    <col min="4616" max="4616" width="10.140625" style="140" customWidth="1"/>
    <col min="4617" max="4617" width="9.140625" style="140"/>
    <col min="4618" max="4618" width="9.85546875" style="140" customWidth="1"/>
    <col min="4619" max="4619" width="12.140625" style="140" customWidth="1"/>
    <col min="4620" max="4622" width="9.85546875" style="140" bestFit="1" customWidth="1"/>
    <col min="4623" max="4623" width="10.85546875" style="140" customWidth="1"/>
    <col min="4624" max="4864" width="9.140625" style="140"/>
    <col min="4865" max="4865" width="66.85546875" style="140" customWidth="1"/>
    <col min="4866" max="4866" width="13.7109375" style="140" bestFit="1" customWidth="1"/>
    <col min="4867" max="4867" width="12.5703125" style="140" customWidth="1"/>
    <col min="4868" max="4868" width="13.85546875" style="140" customWidth="1"/>
    <col min="4869" max="4869" width="11.5703125" style="140" customWidth="1"/>
    <col min="4870" max="4870" width="13.5703125" style="140" customWidth="1"/>
    <col min="4871" max="4871" width="9.85546875" style="140" customWidth="1"/>
    <col min="4872" max="4872" width="10.140625" style="140" customWidth="1"/>
    <col min="4873" max="4873" width="9.140625" style="140"/>
    <col min="4874" max="4874" width="9.85546875" style="140" customWidth="1"/>
    <col min="4875" max="4875" width="12.140625" style="140" customWidth="1"/>
    <col min="4876" max="4878" width="9.85546875" style="140" bestFit="1" customWidth="1"/>
    <col min="4879" max="4879" width="10.85546875" style="140" customWidth="1"/>
    <col min="4880" max="5120" width="9.140625" style="140"/>
    <col min="5121" max="5121" width="66.85546875" style="140" customWidth="1"/>
    <col min="5122" max="5122" width="13.7109375" style="140" bestFit="1" customWidth="1"/>
    <col min="5123" max="5123" width="12.5703125" style="140" customWidth="1"/>
    <col min="5124" max="5124" width="13.85546875" style="140" customWidth="1"/>
    <col min="5125" max="5125" width="11.5703125" style="140" customWidth="1"/>
    <col min="5126" max="5126" width="13.5703125" style="140" customWidth="1"/>
    <col min="5127" max="5127" width="9.85546875" style="140" customWidth="1"/>
    <col min="5128" max="5128" width="10.140625" style="140" customWidth="1"/>
    <col min="5129" max="5129" width="9.140625" style="140"/>
    <col min="5130" max="5130" width="9.85546875" style="140" customWidth="1"/>
    <col min="5131" max="5131" width="12.140625" style="140" customWidth="1"/>
    <col min="5132" max="5134" width="9.85546875" style="140" bestFit="1" customWidth="1"/>
    <col min="5135" max="5135" width="10.85546875" style="140" customWidth="1"/>
    <col min="5136" max="5376" width="9.140625" style="140"/>
    <col min="5377" max="5377" width="66.85546875" style="140" customWidth="1"/>
    <col min="5378" max="5378" width="13.7109375" style="140" bestFit="1" customWidth="1"/>
    <col min="5379" max="5379" width="12.5703125" style="140" customWidth="1"/>
    <col min="5380" max="5380" width="13.85546875" style="140" customWidth="1"/>
    <col min="5381" max="5381" width="11.5703125" style="140" customWidth="1"/>
    <col min="5382" max="5382" width="13.5703125" style="140" customWidth="1"/>
    <col min="5383" max="5383" width="9.85546875" style="140" customWidth="1"/>
    <col min="5384" max="5384" width="10.140625" style="140" customWidth="1"/>
    <col min="5385" max="5385" width="9.140625" style="140"/>
    <col min="5386" max="5386" width="9.85546875" style="140" customWidth="1"/>
    <col min="5387" max="5387" width="12.140625" style="140" customWidth="1"/>
    <col min="5388" max="5390" width="9.85546875" style="140" bestFit="1" customWidth="1"/>
    <col min="5391" max="5391" width="10.85546875" style="140" customWidth="1"/>
    <col min="5392" max="5632" width="9.140625" style="140"/>
    <col min="5633" max="5633" width="66.85546875" style="140" customWidth="1"/>
    <col min="5634" max="5634" width="13.7109375" style="140" bestFit="1" customWidth="1"/>
    <col min="5635" max="5635" width="12.5703125" style="140" customWidth="1"/>
    <col min="5636" max="5636" width="13.85546875" style="140" customWidth="1"/>
    <col min="5637" max="5637" width="11.5703125" style="140" customWidth="1"/>
    <col min="5638" max="5638" width="13.5703125" style="140" customWidth="1"/>
    <col min="5639" max="5639" width="9.85546875" style="140" customWidth="1"/>
    <col min="5640" max="5640" width="10.140625" style="140" customWidth="1"/>
    <col min="5641" max="5641" width="9.140625" style="140"/>
    <col min="5642" max="5642" width="9.85546875" style="140" customWidth="1"/>
    <col min="5643" max="5643" width="12.140625" style="140" customWidth="1"/>
    <col min="5644" max="5646" width="9.85546875" style="140" bestFit="1" customWidth="1"/>
    <col min="5647" max="5647" width="10.85546875" style="140" customWidth="1"/>
    <col min="5648" max="5888" width="9.140625" style="140"/>
    <col min="5889" max="5889" width="66.85546875" style="140" customWidth="1"/>
    <col min="5890" max="5890" width="13.7109375" style="140" bestFit="1" customWidth="1"/>
    <col min="5891" max="5891" width="12.5703125" style="140" customWidth="1"/>
    <col min="5892" max="5892" width="13.85546875" style="140" customWidth="1"/>
    <col min="5893" max="5893" width="11.5703125" style="140" customWidth="1"/>
    <col min="5894" max="5894" width="13.5703125" style="140" customWidth="1"/>
    <col min="5895" max="5895" width="9.85546875" style="140" customWidth="1"/>
    <col min="5896" max="5896" width="10.140625" style="140" customWidth="1"/>
    <col min="5897" max="5897" width="9.140625" style="140"/>
    <col min="5898" max="5898" width="9.85546875" style="140" customWidth="1"/>
    <col min="5899" max="5899" width="12.140625" style="140" customWidth="1"/>
    <col min="5900" max="5902" width="9.85546875" style="140" bestFit="1" customWidth="1"/>
    <col min="5903" max="5903" width="10.85546875" style="140" customWidth="1"/>
    <col min="5904" max="6144" width="9.140625" style="140"/>
    <col min="6145" max="6145" width="66.85546875" style="140" customWidth="1"/>
    <col min="6146" max="6146" width="13.7109375" style="140" bestFit="1" customWidth="1"/>
    <col min="6147" max="6147" width="12.5703125" style="140" customWidth="1"/>
    <col min="6148" max="6148" width="13.85546875" style="140" customWidth="1"/>
    <col min="6149" max="6149" width="11.5703125" style="140" customWidth="1"/>
    <col min="6150" max="6150" width="13.5703125" style="140" customWidth="1"/>
    <col min="6151" max="6151" width="9.85546875" style="140" customWidth="1"/>
    <col min="6152" max="6152" width="10.140625" style="140" customWidth="1"/>
    <col min="6153" max="6153" width="9.140625" style="140"/>
    <col min="6154" max="6154" width="9.85546875" style="140" customWidth="1"/>
    <col min="6155" max="6155" width="12.140625" style="140" customWidth="1"/>
    <col min="6156" max="6158" width="9.85546875" style="140" bestFit="1" customWidth="1"/>
    <col min="6159" max="6159" width="10.85546875" style="140" customWidth="1"/>
    <col min="6160" max="6400" width="9.140625" style="140"/>
    <col min="6401" max="6401" width="66.85546875" style="140" customWidth="1"/>
    <col min="6402" max="6402" width="13.7109375" style="140" bestFit="1" customWidth="1"/>
    <col min="6403" max="6403" width="12.5703125" style="140" customWidth="1"/>
    <col min="6404" max="6404" width="13.85546875" style="140" customWidth="1"/>
    <col min="6405" max="6405" width="11.5703125" style="140" customWidth="1"/>
    <col min="6406" max="6406" width="13.5703125" style="140" customWidth="1"/>
    <col min="6407" max="6407" width="9.85546875" style="140" customWidth="1"/>
    <col min="6408" max="6408" width="10.140625" style="140" customWidth="1"/>
    <col min="6409" max="6409" width="9.140625" style="140"/>
    <col min="6410" max="6410" width="9.85546875" style="140" customWidth="1"/>
    <col min="6411" max="6411" width="12.140625" style="140" customWidth="1"/>
    <col min="6412" max="6414" width="9.85546875" style="140" bestFit="1" customWidth="1"/>
    <col min="6415" max="6415" width="10.85546875" style="140" customWidth="1"/>
    <col min="6416" max="6656" width="9.140625" style="140"/>
    <col min="6657" max="6657" width="66.85546875" style="140" customWidth="1"/>
    <col min="6658" max="6658" width="13.7109375" style="140" bestFit="1" customWidth="1"/>
    <col min="6659" max="6659" width="12.5703125" style="140" customWidth="1"/>
    <col min="6660" max="6660" width="13.85546875" style="140" customWidth="1"/>
    <col min="6661" max="6661" width="11.5703125" style="140" customWidth="1"/>
    <col min="6662" max="6662" width="13.5703125" style="140" customWidth="1"/>
    <col min="6663" max="6663" width="9.85546875" style="140" customWidth="1"/>
    <col min="6664" max="6664" width="10.140625" style="140" customWidth="1"/>
    <col min="6665" max="6665" width="9.140625" style="140"/>
    <col min="6666" max="6666" width="9.85546875" style="140" customWidth="1"/>
    <col min="6667" max="6667" width="12.140625" style="140" customWidth="1"/>
    <col min="6668" max="6670" width="9.85546875" style="140" bestFit="1" customWidth="1"/>
    <col min="6671" max="6671" width="10.85546875" style="140" customWidth="1"/>
    <col min="6672" max="6912" width="9.140625" style="140"/>
    <col min="6913" max="6913" width="66.85546875" style="140" customWidth="1"/>
    <col min="6914" max="6914" width="13.7109375" style="140" bestFit="1" customWidth="1"/>
    <col min="6915" max="6915" width="12.5703125" style="140" customWidth="1"/>
    <col min="6916" max="6916" width="13.85546875" style="140" customWidth="1"/>
    <col min="6917" max="6917" width="11.5703125" style="140" customWidth="1"/>
    <col min="6918" max="6918" width="13.5703125" style="140" customWidth="1"/>
    <col min="6919" max="6919" width="9.85546875" style="140" customWidth="1"/>
    <col min="6920" max="6920" width="10.140625" style="140" customWidth="1"/>
    <col min="6921" max="6921" width="9.140625" style="140"/>
    <col min="6922" max="6922" width="9.85546875" style="140" customWidth="1"/>
    <col min="6923" max="6923" width="12.140625" style="140" customWidth="1"/>
    <col min="6924" max="6926" width="9.85546875" style="140" bestFit="1" customWidth="1"/>
    <col min="6927" max="6927" width="10.85546875" style="140" customWidth="1"/>
    <col min="6928" max="7168" width="9.140625" style="140"/>
    <col min="7169" max="7169" width="66.85546875" style="140" customWidth="1"/>
    <col min="7170" max="7170" width="13.7109375" style="140" bestFit="1" customWidth="1"/>
    <col min="7171" max="7171" width="12.5703125" style="140" customWidth="1"/>
    <col min="7172" max="7172" width="13.85546875" style="140" customWidth="1"/>
    <col min="7173" max="7173" width="11.5703125" style="140" customWidth="1"/>
    <col min="7174" max="7174" width="13.5703125" style="140" customWidth="1"/>
    <col min="7175" max="7175" width="9.85546875" style="140" customWidth="1"/>
    <col min="7176" max="7176" width="10.140625" style="140" customWidth="1"/>
    <col min="7177" max="7177" width="9.140625" style="140"/>
    <col min="7178" max="7178" width="9.85546875" style="140" customWidth="1"/>
    <col min="7179" max="7179" width="12.140625" style="140" customWidth="1"/>
    <col min="7180" max="7182" width="9.85546875" style="140" bestFit="1" customWidth="1"/>
    <col min="7183" max="7183" width="10.85546875" style="140" customWidth="1"/>
    <col min="7184" max="7424" width="9.140625" style="140"/>
    <col min="7425" max="7425" width="66.85546875" style="140" customWidth="1"/>
    <col min="7426" max="7426" width="13.7109375" style="140" bestFit="1" customWidth="1"/>
    <col min="7427" max="7427" width="12.5703125" style="140" customWidth="1"/>
    <col min="7428" max="7428" width="13.85546875" style="140" customWidth="1"/>
    <col min="7429" max="7429" width="11.5703125" style="140" customWidth="1"/>
    <col min="7430" max="7430" width="13.5703125" style="140" customWidth="1"/>
    <col min="7431" max="7431" width="9.85546875" style="140" customWidth="1"/>
    <col min="7432" max="7432" width="10.140625" style="140" customWidth="1"/>
    <col min="7433" max="7433" width="9.140625" style="140"/>
    <col min="7434" max="7434" width="9.85546875" style="140" customWidth="1"/>
    <col min="7435" max="7435" width="12.140625" style="140" customWidth="1"/>
    <col min="7436" max="7438" width="9.85546875" style="140" bestFit="1" customWidth="1"/>
    <col min="7439" max="7439" width="10.85546875" style="140" customWidth="1"/>
    <col min="7440" max="7680" width="9.140625" style="140"/>
    <col min="7681" max="7681" width="66.85546875" style="140" customWidth="1"/>
    <col min="7682" max="7682" width="13.7109375" style="140" bestFit="1" customWidth="1"/>
    <col min="7683" max="7683" width="12.5703125" style="140" customWidth="1"/>
    <col min="7684" max="7684" width="13.85546875" style="140" customWidth="1"/>
    <col min="7685" max="7685" width="11.5703125" style="140" customWidth="1"/>
    <col min="7686" max="7686" width="13.5703125" style="140" customWidth="1"/>
    <col min="7687" max="7687" width="9.85546875" style="140" customWidth="1"/>
    <col min="7688" max="7688" width="10.140625" style="140" customWidth="1"/>
    <col min="7689" max="7689" width="9.140625" style="140"/>
    <col min="7690" max="7690" width="9.85546875" style="140" customWidth="1"/>
    <col min="7691" max="7691" width="12.140625" style="140" customWidth="1"/>
    <col min="7692" max="7694" width="9.85546875" style="140" bestFit="1" customWidth="1"/>
    <col min="7695" max="7695" width="10.85546875" style="140" customWidth="1"/>
    <col min="7696" max="7936" width="9.140625" style="140"/>
    <col min="7937" max="7937" width="66.85546875" style="140" customWidth="1"/>
    <col min="7938" max="7938" width="13.7109375" style="140" bestFit="1" customWidth="1"/>
    <col min="7939" max="7939" width="12.5703125" style="140" customWidth="1"/>
    <col min="7940" max="7940" width="13.85546875" style="140" customWidth="1"/>
    <col min="7941" max="7941" width="11.5703125" style="140" customWidth="1"/>
    <col min="7942" max="7942" width="13.5703125" style="140" customWidth="1"/>
    <col min="7943" max="7943" width="9.85546875" style="140" customWidth="1"/>
    <col min="7944" max="7944" width="10.140625" style="140" customWidth="1"/>
    <col min="7945" max="7945" width="9.140625" style="140"/>
    <col min="7946" max="7946" width="9.85546875" style="140" customWidth="1"/>
    <col min="7947" max="7947" width="12.140625" style="140" customWidth="1"/>
    <col min="7948" max="7950" width="9.85546875" style="140" bestFit="1" customWidth="1"/>
    <col min="7951" max="7951" width="10.85546875" style="140" customWidth="1"/>
    <col min="7952" max="8192" width="9.140625" style="140"/>
    <col min="8193" max="8193" width="66.85546875" style="140" customWidth="1"/>
    <col min="8194" max="8194" width="13.7109375" style="140" bestFit="1" customWidth="1"/>
    <col min="8195" max="8195" width="12.5703125" style="140" customWidth="1"/>
    <col min="8196" max="8196" width="13.85546875" style="140" customWidth="1"/>
    <col min="8197" max="8197" width="11.5703125" style="140" customWidth="1"/>
    <col min="8198" max="8198" width="13.5703125" style="140" customWidth="1"/>
    <col min="8199" max="8199" width="9.85546875" style="140" customWidth="1"/>
    <col min="8200" max="8200" width="10.140625" style="140" customWidth="1"/>
    <col min="8201" max="8201" width="9.140625" style="140"/>
    <col min="8202" max="8202" width="9.85546875" style="140" customWidth="1"/>
    <col min="8203" max="8203" width="12.140625" style="140" customWidth="1"/>
    <col min="8204" max="8206" width="9.85546875" style="140" bestFit="1" customWidth="1"/>
    <col min="8207" max="8207" width="10.85546875" style="140" customWidth="1"/>
    <col min="8208" max="8448" width="9.140625" style="140"/>
    <col min="8449" max="8449" width="66.85546875" style="140" customWidth="1"/>
    <col min="8450" max="8450" width="13.7109375" style="140" bestFit="1" customWidth="1"/>
    <col min="8451" max="8451" width="12.5703125" style="140" customWidth="1"/>
    <col min="8452" max="8452" width="13.85546875" style="140" customWidth="1"/>
    <col min="8453" max="8453" width="11.5703125" style="140" customWidth="1"/>
    <col min="8454" max="8454" width="13.5703125" style="140" customWidth="1"/>
    <col min="8455" max="8455" width="9.85546875" style="140" customWidth="1"/>
    <col min="8456" max="8456" width="10.140625" style="140" customWidth="1"/>
    <col min="8457" max="8457" width="9.140625" style="140"/>
    <col min="8458" max="8458" width="9.85546875" style="140" customWidth="1"/>
    <col min="8459" max="8459" width="12.140625" style="140" customWidth="1"/>
    <col min="8460" max="8462" width="9.85546875" style="140" bestFit="1" customWidth="1"/>
    <col min="8463" max="8463" width="10.85546875" style="140" customWidth="1"/>
    <col min="8464" max="8704" width="9.140625" style="140"/>
    <col min="8705" max="8705" width="66.85546875" style="140" customWidth="1"/>
    <col min="8706" max="8706" width="13.7109375" style="140" bestFit="1" customWidth="1"/>
    <col min="8707" max="8707" width="12.5703125" style="140" customWidth="1"/>
    <col min="8708" max="8708" width="13.85546875" style="140" customWidth="1"/>
    <col min="8709" max="8709" width="11.5703125" style="140" customWidth="1"/>
    <col min="8710" max="8710" width="13.5703125" style="140" customWidth="1"/>
    <col min="8711" max="8711" width="9.85546875" style="140" customWidth="1"/>
    <col min="8712" max="8712" width="10.140625" style="140" customWidth="1"/>
    <col min="8713" max="8713" width="9.140625" style="140"/>
    <col min="8714" max="8714" width="9.85546875" style="140" customWidth="1"/>
    <col min="8715" max="8715" width="12.140625" style="140" customWidth="1"/>
    <col min="8716" max="8718" width="9.85546875" style="140" bestFit="1" customWidth="1"/>
    <col min="8719" max="8719" width="10.85546875" style="140" customWidth="1"/>
    <col min="8720" max="8960" width="9.140625" style="140"/>
    <col min="8961" max="8961" width="66.85546875" style="140" customWidth="1"/>
    <col min="8962" max="8962" width="13.7109375" style="140" bestFit="1" customWidth="1"/>
    <col min="8963" max="8963" width="12.5703125" style="140" customWidth="1"/>
    <col min="8964" max="8964" width="13.85546875" style="140" customWidth="1"/>
    <col min="8965" max="8965" width="11.5703125" style="140" customWidth="1"/>
    <col min="8966" max="8966" width="13.5703125" style="140" customWidth="1"/>
    <col min="8967" max="8967" width="9.85546875" style="140" customWidth="1"/>
    <col min="8968" max="8968" width="10.140625" style="140" customWidth="1"/>
    <col min="8969" max="8969" width="9.140625" style="140"/>
    <col min="8970" max="8970" width="9.85546875" style="140" customWidth="1"/>
    <col min="8971" max="8971" width="12.140625" style="140" customWidth="1"/>
    <col min="8972" max="8974" width="9.85546875" style="140" bestFit="1" customWidth="1"/>
    <col min="8975" max="8975" width="10.85546875" style="140" customWidth="1"/>
    <col min="8976" max="9216" width="9.140625" style="140"/>
    <col min="9217" max="9217" width="66.85546875" style="140" customWidth="1"/>
    <col min="9218" max="9218" width="13.7109375" style="140" bestFit="1" customWidth="1"/>
    <col min="9219" max="9219" width="12.5703125" style="140" customWidth="1"/>
    <col min="9220" max="9220" width="13.85546875" style="140" customWidth="1"/>
    <col min="9221" max="9221" width="11.5703125" style="140" customWidth="1"/>
    <col min="9222" max="9222" width="13.5703125" style="140" customWidth="1"/>
    <col min="9223" max="9223" width="9.85546875" style="140" customWidth="1"/>
    <col min="9224" max="9224" width="10.140625" style="140" customWidth="1"/>
    <col min="9225" max="9225" width="9.140625" style="140"/>
    <col min="9226" max="9226" width="9.85546875" style="140" customWidth="1"/>
    <col min="9227" max="9227" width="12.140625" style="140" customWidth="1"/>
    <col min="9228" max="9230" width="9.85546875" style="140" bestFit="1" customWidth="1"/>
    <col min="9231" max="9231" width="10.85546875" style="140" customWidth="1"/>
    <col min="9232" max="9472" width="9.140625" style="140"/>
    <col min="9473" max="9473" width="66.85546875" style="140" customWidth="1"/>
    <col min="9474" max="9474" width="13.7109375" style="140" bestFit="1" customWidth="1"/>
    <col min="9475" max="9475" width="12.5703125" style="140" customWidth="1"/>
    <col min="9476" max="9476" width="13.85546875" style="140" customWidth="1"/>
    <col min="9477" max="9477" width="11.5703125" style="140" customWidth="1"/>
    <col min="9478" max="9478" width="13.5703125" style="140" customWidth="1"/>
    <col min="9479" max="9479" width="9.85546875" style="140" customWidth="1"/>
    <col min="9480" max="9480" width="10.140625" style="140" customWidth="1"/>
    <col min="9481" max="9481" width="9.140625" style="140"/>
    <col min="9482" max="9482" width="9.85546875" style="140" customWidth="1"/>
    <col min="9483" max="9483" width="12.140625" style="140" customWidth="1"/>
    <col min="9484" max="9486" width="9.85546875" style="140" bestFit="1" customWidth="1"/>
    <col min="9487" max="9487" width="10.85546875" style="140" customWidth="1"/>
    <col min="9488" max="9728" width="9.140625" style="140"/>
    <col min="9729" max="9729" width="66.85546875" style="140" customWidth="1"/>
    <col min="9730" max="9730" width="13.7109375" style="140" bestFit="1" customWidth="1"/>
    <col min="9731" max="9731" width="12.5703125" style="140" customWidth="1"/>
    <col min="9732" max="9732" width="13.85546875" style="140" customWidth="1"/>
    <col min="9733" max="9733" width="11.5703125" style="140" customWidth="1"/>
    <col min="9734" max="9734" width="13.5703125" style="140" customWidth="1"/>
    <col min="9735" max="9735" width="9.85546875" style="140" customWidth="1"/>
    <col min="9736" max="9736" width="10.140625" style="140" customWidth="1"/>
    <col min="9737" max="9737" width="9.140625" style="140"/>
    <col min="9738" max="9738" width="9.85546875" style="140" customWidth="1"/>
    <col min="9739" max="9739" width="12.140625" style="140" customWidth="1"/>
    <col min="9740" max="9742" width="9.85546875" style="140" bestFit="1" customWidth="1"/>
    <col min="9743" max="9743" width="10.85546875" style="140" customWidth="1"/>
    <col min="9744" max="9984" width="9.140625" style="140"/>
    <col min="9985" max="9985" width="66.85546875" style="140" customWidth="1"/>
    <col min="9986" max="9986" width="13.7109375" style="140" bestFit="1" customWidth="1"/>
    <col min="9987" max="9987" width="12.5703125" style="140" customWidth="1"/>
    <col min="9988" max="9988" width="13.85546875" style="140" customWidth="1"/>
    <col min="9989" max="9989" width="11.5703125" style="140" customWidth="1"/>
    <col min="9990" max="9990" width="13.5703125" style="140" customWidth="1"/>
    <col min="9991" max="9991" width="9.85546875" style="140" customWidth="1"/>
    <col min="9992" max="9992" width="10.140625" style="140" customWidth="1"/>
    <col min="9993" max="9993" width="9.140625" style="140"/>
    <col min="9994" max="9994" width="9.85546875" style="140" customWidth="1"/>
    <col min="9995" max="9995" width="12.140625" style="140" customWidth="1"/>
    <col min="9996" max="9998" width="9.85546875" style="140" bestFit="1" customWidth="1"/>
    <col min="9999" max="9999" width="10.85546875" style="140" customWidth="1"/>
    <col min="10000" max="10240" width="9.140625" style="140"/>
    <col min="10241" max="10241" width="66.85546875" style="140" customWidth="1"/>
    <col min="10242" max="10242" width="13.7109375" style="140" bestFit="1" customWidth="1"/>
    <col min="10243" max="10243" width="12.5703125" style="140" customWidth="1"/>
    <col min="10244" max="10244" width="13.85546875" style="140" customWidth="1"/>
    <col min="10245" max="10245" width="11.5703125" style="140" customWidth="1"/>
    <col min="10246" max="10246" width="13.5703125" style="140" customWidth="1"/>
    <col min="10247" max="10247" width="9.85546875" style="140" customWidth="1"/>
    <col min="10248" max="10248" width="10.140625" style="140" customWidth="1"/>
    <col min="10249" max="10249" width="9.140625" style="140"/>
    <col min="10250" max="10250" width="9.85546875" style="140" customWidth="1"/>
    <col min="10251" max="10251" width="12.140625" style="140" customWidth="1"/>
    <col min="10252" max="10254" width="9.85546875" style="140" bestFit="1" customWidth="1"/>
    <col min="10255" max="10255" width="10.85546875" style="140" customWidth="1"/>
    <col min="10256" max="10496" width="9.140625" style="140"/>
    <col min="10497" max="10497" width="66.85546875" style="140" customWidth="1"/>
    <col min="10498" max="10498" width="13.7109375" style="140" bestFit="1" customWidth="1"/>
    <col min="10499" max="10499" width="12.5703125" style="140" customWidth="1"/>
    <col min="10500" max="10500" width="13.85546875" style="140" customWidth="1"/>
    <col min="10501" max="10501" width="11.5703125" style="140" customWidth="1"/>
    <col min="10502" max="10502" width="13.5703125" style="140" customWidth="1"/>
    <col min="10503" max="10503" width="9.85546875" style="140" customWidth="1"/>
    <col min="10504" max="10504" width="10.140625" style="140" customWidth="1"/>
    <col min="10505" max="10505" width="9.140625" style="140"/>
    <col min="10506" max="10506" width="9.85546875" style="140" customWidth="1"/>
    <col min="10507" max="10507" width="12.140625" style="140" customWidth="1"/>
    <col min="10508" max="10510" width="9.85546875" style="140" bestFit="1" customWidth="1"/>
    <col min="10511" max="10511" width="10.85546875" style="140" customWidth="1"/>
    <col min="10512" max="10752" width="9.140625" style="140"/>
    <col min="10753" max="10753" width="66.85546875" style="140" customWidth="1"/>
    <col min="10754" max="10754" width="13.7109375" style="140" bestFit="1" customWidth="1"/>
    <col min="10755" max="10755" width="12.5703125" style="140" customWidth="1"/>
    <col min="10756" max="10756" width="13.85546875" style="140" customWidth="1"/>
    <col min="10757" max="10757" width="11.5703125" style="140" customWidth="1"/>
    <col min="10758" max="10758" width="13.5703125" style="140" customWidth="1"/>
    <col min="10759" max="10759" width="9.85546875" style="140" customWidth="1"/>
    <col min="10760" max="10760" width="10.140625" style="140" customWidth="1"/>
    <col min="10761" max="10761" width="9.140625" style="140"/>
    <col min="10762" max="10762" width="9.85546875" style="140" customWidth="1"/>
    <col min="10763" max="10763" width="12.140625" style="140" customWidth="1"/>
    <col min="10764" max="10766" width="9.85546875" style="140" bestFit="1" customWidth="1"/>
    <col min="10767" max="10767" width="10.85546875" style="140" customWidth="1"/>
    <col min="10768" max="11008" width="9.140625" style="140"/>
    <col min="11009" max="11009" width="66.85546875" style="140" customWidth="1"/>
    <col min="11010" max="11010" width="13.7109375" style="140" bestFit="1" customWidth="1"/>
    <col min="11011" max="11011" width="12.5703125" style="140" customWidth="1"/>
    <col min="11012" max="11012" width="13.85546875" style="140" customWidth="1"/>
    <col min="11013" max="11013" width="11.5703125" style="140" customWidth="1"/>
    <col min="11014" max="11014" width="13.5703125" style="140" customWidth="1"/>
    <col min="11015" max="11015" width="9.85546875" style="140" customWidth="1"/>
    <col min="11016" max="11016" width="10.140625" style="140" customWidth="1"/>
    <col min="11017" max="11017" width="9.140625" style="140"/>
    <col min="11018" max="11018" width="9.85546875" style="140" customWidth="1"/>
    <col min="11019" max="11019" width="12.140625" style="140" customWidth="1"/>
    <col min="11020" max="11022" width="9.85546875" style="140" bestFit="1" customWidth="1"/>
    <col min="11023" max="11023" width="10.85546875" style="140" customWidth="1"/>
    <col min="11024" max="11264" width="9.140625" style="140"/>
    <col min="11265" max="11265" width="66.85546875" style="140" customWidth="1"/>
    <col min="11266" max="11266" width="13.7109375" style="140" bestFit="1" customWidth="1"/>
    <col min="11267" max="11267" width="12.5703125" style="140" customWidth="1"/>
    <col min="11268" max="11268" width="13.85546875" style="140" customWidth="1"/>
    <col min="11269" max="11269" width="11.5703125" style="140" customWidth="1"/>
    <col min="11270" max="11270" width="13.5703125" style="140" customWidth="1"/>
    <col min="11271" max="11271" width="9.85546875" style="140" customWidth="1"/>
    <col min="11272" max="11272" width="10.140625" style="140" customWidth="1"/>
    <col min="11273" max="11273" width="9.140625" style="140"/>
    <col min="11274" max="11274" width="9.85546875" style="140" customWidth="1"/>
    <col min="11275" max="11275" width="12.140625" style="140" customWidth="1"/>
    <col min="11276" max="11278" width="9.85546875" style="140" bestFit="1" customWidth="1"/>
    <col min="11279" max="11279" width="10.85546875" style="140" customWidth="1"/>
    <col min="11280" max="11520" width="9.140625" style="140"/>
    <col min="11521" max="11521" width="66.85546875" style="140" customWidth="1"/>
    <col min="11522" max="11522" width="13.7109375" style="140" bestFit="1" customWidth="1"/>
    <col min="11523" max="11523" width="12.5703125" style="140" customWidth="1"/>
    <col min="11524" max="11524" width="13.85546875" style="140" customWidth="1"/>
    <col min="11525" max="11525" width="11.5703125" style="140" customWidth="1"/>
    <col min="11526" max="11526" width="13.5703125" style="140" customWidth="1"/>
    <col min="11527" max="11527" width="9.85546875" style="140" customWidth="1"/>
    <col min="11528" max="11528" width="10.140625" style="140" customWidth="1"/>
    <col min="11529" max="11529" width="9.140625" style="140"/>
    <col min="11530" max="11530" width="9.85546875" style="140" customWidth="1"/>
    <col min="11531" max="11531" width="12.140625" style="140" customWidth="1"/>
    <col min="11532" max="11534" width="9.85546875" style="140" bestFit="1" customWidth="1"/>
    <col min="11535" max="11535" width="10.85546875" style="140" customWidth="1"/>
    <col min="11536" max="11776" width="9.140625" style="140"/>
    <col min="11777" max="11777" width="66.85546875" style="140" customWidth="1"/>
    <col min="11778" max="11778" width="13.7109375" style="140" bestFit="1" customWidth="1"/>
    <col min="11779" max="11779" width="12.5703125" style="140" customWidth="1"/>
    <col min="11780" max="11780" width="13.85546875" style="140" customWidth="1"/>
    <col min="11781" max="11781" width="11.5703125" style="140" customWidth="1"/>
    <col min="11782" max="11782" width="13.5703125" style="140" customWidth="1"/>
    <col min="11783" max="11783" width="9.85546875" style="140" customWidth="1"/>
    <col min="11784" max="11784" width="10.140625" style="140" customWidth="1"/>
    <col min="11785" max="11785" width="9.140625" style="140"/>
    <col min="11786" max="11786" width="9.85546875" style="140" customWidth="1"/>
    <col min="11787" max="11787" width="12.140625" style="140" customWidth="1"/>
    <col min="11788" max="11790" width="9.85546875" style="140" bestFit="1" customWidth="1"/>
    <col min="11791" max="11791" width="10.85546875" style="140" customWidth="1"/>
    <col min="11792" max="12032" width="9.140625" style="140"/>
    <col min="12033" max="12033" width="66.85546875" style="140" customWidth="1"/>
    <col min="12034" max="12034" width="13.7109375" style="140" bestFit="1" customWidth="1"/>
    <col min="12035" max="12035" width="12.5703125" style="140" customWidth="1"/>
    <col min="12036" max="12036" width="13.85546875" style="140" customWidth="1"/>
    <col min="12037" max="12037" width="11.5703125" style="140" customWidth="1"/>
    <col min="12038" max="12038" width="13.5703125" style="140" customWidth="1"/>
    <col min="12039" max="12039" width="9.85546875" style="140" customWidth="1"/>
    <col min="12040" max="12040" width="10.140625" style="140" customWidth="1"/>
    <col min="12041" max="12041" width="9.140625" style="140"/>
    <col min="12042" max="12042" width="9.85546875" style="140" customWidth="1"/>
    <col min="12043" max="12043" width="12.140625" style="140" customWidth="1"/>
    <col min="12044" max="12046" width="9.85546875" style="140" bestFit="1" customWidth="1"/>
    <col min="12047" max="12047" width="10.85546875" style="140" customWidth="1"/>
    <col min="12048" max="12288" width="9.140625" style="140"/>
    <col min="12289" max="12289" width="66.85546875" style="140" customWidth="1"/>
    <col min="12290" max="12290" width="13.7109375" style="140" bestFit="1" customWidth="1"/>
    <col min="12291" max="12291" width="12.5703125" style="140" customWidth="1"/>
    <col min="12292" max="12292" width="13.85546875" style="140" customWidth="1"/>
    <col min="12293" max="12293" width="11.5703125" style="140" customWidth="1"/>
    <col min="12294" max="12294" width="13.5703125" style="140" customWidth="1"/>
    <col min="12295" max="12295" width="9.85546875" style="140" customWidth="1"/>
    <col min="12296" max="12296" width="10.140625" style="140" customWidth="1"/>
    <col min="12297" max="12297" width="9.140625" style="140"/>
    <col min="12298" max="12298" width="9.85546875" style="140" customWidth="1"/>
    <col min="12299" max="12299" width="12.140625" style="140" customWidth="1"/>
    <col min="12300" max="12302" width="9.85546875" style="140" bestFit="1" customWidth="1"/>
    <col min="12303" max="12303" width="10.85546875" style="140" customWidth="1"/>
    <col min="12304" max="12544" width="9.140625" style="140"/>
    <col min="12545" max="12545" width="66.85546875" style="140" customWidth="1"/>
    <col min="12546" max="12546" width="13.7109375" style="140" bestFit="1" customWidth="1"/>
    <col min="12547" max="12547" width="12.5703125" style="140" customWidth="1"/>
    <col min="12548" max="12548" width="13.85546875" style="140" customWidth="1"/>
    <col min="12549" max="12549" width="11.5703125" style="140" customWidth="1"/>
    <col min="12550" max="12550" width="13.5703125" style="140" customWidth="1"/>
    <col min="12551" max="12551" width="9.85546875" style="140" customWidth="1"/>
    <col min="12552" max="12552" width="10.140625" style="140" customWidth="1"/>
    <col min="12553" max="12553" width="9.140625" style="140"/>
    <col min="12554" max="12554" width="9.85546875" style="140" customWidth="1"/>
    <col min="12555" max="12555" width="12.140625" style="140" customWidth="1"/>
    <col min="12556" max="12558" width="9.85546875" style="140" bestFit="1" customWidth="1"/>
    <col min="12559" max="12559" width="10.85546875" style="140" customWidth="1"/>
    <col min="12560" max="12800" width="9.140625" style="140"/>
    <col min="12801" max="12801" width="66.85546875" style="140" customWidth="1"/>
    <col min="12802" max="12802" width="13.7109375" style="140" bestFit="1" customWidth="1"/>
    <col min="12803" max="12803" width="12.5703125" style="140" customWidth="1"/>
    <col min="12804" max="12804" width="13.85546875" style="140" customWidth="1"/>
    <col min="12805" max="12805" width="11.5703125" style="140" customWidth="1"/>
    <col min="12806" max="12806" width="13.5703125" style="140" customWidth="1"/>
    <col min="12807" max="12807" width="9.85546875" style="140" customWidth="1"/>
    <col min="12808" max="12808" width="10.140625" style="140" customWidth="1"/>
    <col min="12809" max="12809" width="9.140625" style="140"/>
    <col min="12810" max="12810" width="9.85546875" style="140" customWidth="1"/>
    <col min="12811" max="12811" width="12.140625" style="140" customWidth="1"/>
    <col min="12812" max="12814" width="9.85546875" style="140" bestFit="1" customWidth="1"/>
    <col min="12815" max="12815" width="10.85546875" style="140" customWidth="1"/>
    <col min="12816" max="13056" width="9.140625" style="140"/>
    <col min="13057" max="13057" width="66.85546875" style="140" customWidth="1"/>
    <col min="13058" max="13058" width="13.7109375" style="140" bestFit="1" customWidth="1"/>
    <col min="13059" max="13059" width="12.5703125" style="140" customWidth="1"/>
    <col min="13060" max="13060" width="13.85546875" style="140" customWidth="1"/>
    <col min="13061" max="13061" width="11.5703125" style="140" customWidth="1"/>
    <col min="13062" max="13062" width="13.5703125" style="140" customWidth="1"/>
    <col min="13063" max="13063" width="9.85546875" style="140" customWidth="1"/>
    <col min="13064" max="13064" width="10.140625" style="140" customWidth="1"/>
    <col min="13065" max="13065" width="9.140625" style="140"/>
    <col min="13066" max="13066" width="9.85546875" style="140" customWidth="1"/>
    <col min="13067" max="13067" width="12.140625" style="140" customWidth="1"/>
    <col min="13068" max="13070" width="9.85546875" style="140" bestFit="1" customWidth="1"/>
    <col min="13071" max="13071" width="10.85546875" style="140" customWidth="1"/>
    <col min="13072" max="13312" width="9.140625" style="140"/>
    <col min="13313" max="13313" width="66.85546875" style="140" customWidth="1"/>
    <col min="13314" max="13314" width="13.7109375" style="140" bestFit="1" customWidth="1"/>
    <col min="13315" max="13315" width="12.5703125" style="140" customWidth="1"/>
    <col min="13316" max="13316" width="13.85546875" style="140" customWidth="1"/>
    <col min="13317" max="13317" width="11.5703125" style="140" customWidth="1"/>
    <col min="13318" max="13318" width="13.5703125" style="140" customWidth="1"/>
    <col min="13319" max="13319" width="9.85546875" style="140" customWidth="1"/>
    <col min="13320" max="13320" width="10.140625" style="140" customWidth="1"/>
    <col min="13321" max="13321" width="9.140625" style="140"/>
    <col min="13322" max="13322" width="9.85546875" style="140" customWidth="1"/>
    <col min="13323" max="13323" width="12.140625" style="140" customWidth="1"/>
    <col min="13324" max="13326" width="9.85546875" style="140" bestFit="1" customWidth="1"/>
    <col min="13327" max="13327" width="10.85546875" style="140" customWidth="1"/>
    <col min="13328" max="13568" width="9.140625" style="140"/>
    <col min="13569" max="13569" width="66.85546875" style="140" customWidth="1"/>
    <col min="13570" max="13570" width="13.7109375" style="140" bestFit="1" customWidth="1"/>
    <col min="13571" max="13571" width="12.5703125" style="140" customWidth="1"/>
    <col min="13572" max="13572" width="13.85546875" style="140" customWidth="1"/>
    <col min="13573" max="13573" width="11.5703125" style="140" customWidth="1"/>
    <col min="13574" max="13574" width="13.5703125" style="140" customWidth="1"/>
    <col min="13575" max="13575" width="9.85546875" style="140" customWidth="1"/>
    <col min="13576" max="13576" width="10.140625" style="140" customWidth="1"/>
    <col min="13577" max="13577" width="9.140625" style="140"/>
    <col min="13578" max="13578" width="9.85546875" style="140" customWidth="1"/>
    <col min="13579" max="13579" width="12.140625" style="140" customWidth="1"/>
    <col min="13580" max="13582" width="9.85546875" style="140" bestFit="1" customWidth="1"/>
    <col min="13583" max="13583" width="10.85546875" style="140" customWidth="1"/>
    <col min="13584" max="13824" width="9.140625" style="140"/>
    <col min="13825" max="13825" width="66.85546875" style="140" customWidth="1"/>
    <col min="13826" max="13826" width="13.7109375" style="140" bestFit="1" customWidth="1"/>
    <col min="13827" max="13827" width="12.5703125" style="140" customWidth="1"/>
    <col min="13828" max="13828" width="13.85546875" style="140" customWidth="1"/>
    <col min="13829" max="13829" width="11.5703125" style="140" customWidth="1"/>
    <col min="13830" max="13830" width="13.5703125" style="140" customWidth="1"/>
    <col min="13831" max="13831" width="9.85546875" style="140" customWidth="1"/>
    <col min="13832" max="13832" width="10.140625" style="140" customWidth="1"/>
    <col min="13833" max="13833" width="9.140625" style="140"/>
    <col min="13834" max="13834" width="9.85546875" style="140" customWidth="1"/>
    <col min="13835" max="13835" width="12.140625" style="140" customWidth="1"/>
    <col min="13836" max="13838" width="9.85546875" style="140" bestFit="1" customWidth="1"/>
    <col min="13839" max="13839" width="10.85546875" style="140" customWidth="1"/>
    <col min="13840" max="14080" width="9.140625" style="140"/>
    <col min="14081" max="14081" width="66.85546875" style="140" customWidth="1"/>
    <col min="14082" max="14082" width="13.7109375" style="140" bestFit="1" customWidth="1"/>
    <col min="14083" max="14083" width="12.5703125" style="140" customWidth="1"/>
    <col min="14084" max="14084" width="13.85546875" style="140" customWidth="1"/>
    <col min="14085" max="14085" width="11.5703125" style="140" customWidth="1"/>
    <col min="14086" max="14086" width="13.5703125" style="140" customWidth="1"/>
    <col min="14087" max="14087" width="9.85546875" style="140" customWidth="1"/>
    <col min="14088" max="14088" width="10.140625" style="140" customWidth="1"/>
    <col min="14089" max="14089" width="9.140625" style="140"/>
    <col min="14090" max="14090" width="9.85546875" style="140" customWidth="1"/>
    <col min="14091" max="14091" width="12.140625" style="140" customWidth="1"/>
    <col min="14092" max="14094" width="9.85546875" style="140" bestFit="1" customWidth="1"/>
    <col min="14095" max="14095" width="10.85546875" style="140" customWidth="1"/>
    <col min="14096" max="14336" width="9.140625" style="140"/>
    <col min="14337" max="14337" width="66.85546875" style="140" customWidth="1"/>
    <col min="14338" max="14338" width="13.7109375" style="140" bestFit="1" customWidth="1"/>
    <col min="14339" max="14339" width="12.5703125" style="140" customWidth="1"/>
    <col min="14340" max="14340" width="13.85546875" style="140" customWidth="1"/>
    <col min="14341" max="14341" width="11.5703125" style="140" customWidth="1"/>
    <col min="14342" max="14342" width="13.5703125" style="140" customWidth="1"/>
    <col min="14343" max="14343" width="9.85546875" style="140" customWidth="1"/>
    <col min="14344" max="14344" width="10.140625" style="140" customWidth="1"/>
    <col min="14345" max="14345" width="9.140625" style="140"/>
    <col min="14346" max="14346" width="9.85546875" style="140" customWidth="1"/>
    <col min="14347" max="14347" width="12.140625" style="140" customWidth="1"/>
    <col min="14348" max="14350" width="9.85546875" style="140" bestFit="1" customWidth="1"/>
    <col min="14351" max="14351" width="10.85546875" style="140" customWidth="1"/>
    <col min="14352" max="14592" width="9.140625" style="140"/>
    <col min="14593" max="14593" width="66.85546875" style="140" customWidth="1"/>
    <col min="14594" max="14594" width="13.7109375" style="140" bestFit="1" customWidth="1"/>
    <col min="14595" max="14595" width="12.5703125" style="140" customWidth="1"/>
    <col min="14596" max="14596" width="13.85546875" style="140" customWidth="1"/>
    <col min="14597" max="14597" width="11.5703125" style="140" customWidth="1"/>
    <col min="14598" max="14598" width="13.5703125" style="140" customWidth="1"/>
    <col min="14599" max="14599" width="9.85546875" style="140" customWidth="1"/>
    <col min="14600" max="14600" width="10.140625" style="140" customWidth="1"/>
    <col min="14601" max="14601" width="9.140625" style="140"/>
    <col min="14602" max="14602" width="9.85546875" style="140" customWidth="1"/>
    <col min="14603" max="14603" width="12.140625" style="140" customWidth="1"/>
    <col min="14604" max="14606" width="9.85546875" style="140" bestFit="1" customWidth="1"/>
    <col min="14607" max="14607" width="10.85546875" style="140" customWidth="1"/>
    <col min="14608" max="14848" width="9.140625" style="140"/>
    <col min="14849" max="14849" width="66.85546875" style="140" customWidth="1"/>
    <col min="14850" max="14850" width="13.7109375" style="140" bestFit="1" customWidth="1"/>
    <col min="14851" max="14851" width="12.5703125" style="140" customWidth="1"/>
    <col min="14852" max="14852" width="13.85546875" style="140" customWidth="1"/>
    <col min="14853" max="14853" width="11.5703125" style="140" customWidth="1"/>
    <col min="14854" max="14854" width="13.5703125" style="140" customWidth="1"/>
    <col min="14855" max="14855" width="9.85546875" style="140" customWidth="1"/>
    <col min="14856" max="14856" width="10.140625" style="140" customWidth="1"/>
    <col min="14857" max="14857" width="9.140625" style="140"/>
    <col min="14858" max="14858" width="9.85546875" style="140" customWidth="1"/>
    <col min="14859" max="14859" width="12.140625" style="140" customWidth="1"/>
    <col min="14860" max="14862" width="9.85546875" style="140" bestFit="1" customWidth="1"/>
    <col min="14863" max="14863" width="10.85546875" style="140" customWidth="1"/>
    <col min="14864" max="15104" width="9.140625" style="140"/>
    <col min="15105" max="15105" width="66.85546875" style="140" customWidth="1"/>
    <col min="15106" max="15106" width="13.7109375" style="140" bestFit="1" customWidth="1"/>
    <col min="15107" max="15107" width="12.5703125" style="140" customWidth="1"/>
    <col min="15108" max="15108" width="13.85546875" style="140" customWidth="1"/>
    <col min="15109" max="15109" width="11.5703125" style="140" customWidth="1"/>
    <col min="15110" max="15110" width="13.5703125" style="140" customWidth="1"/>
    <col min="15111" max="15111" width="9.85546875" style="140" customWidth="1"/>
    <col min="15112" max="15112" width="10.140625" style="140" customWidth="1"/>
    <col min="15113" max="15113" width="9.140625" style="140"/>
    <col min="15114" max="15114" width="9.85546875" style="140" customWidth="1"/>
    <col min="15115" max="15115" width="12.140625" style="140" customWidth="1"/>
    <col min="15116" max="15118" width="9.85546875" style="140" bestFit="1" customWidth="1"/>
    <col min="15119" max="15119" width="10.85546875" style="140" customWidth="1"/>
    <col min="15120" max="15360" width="9.140625" style="140"/>
    <col min="15361" max="15361" width="66.85546875" style="140" customWidth="1"/>
    <col min="15362" max="15362" width="13.7109375" style="140" bestFit="1" customWidth="1"/>
    <col min="15363" max="15363" width="12.5703125" style="140" customWidth="1"/>
    <col min="15364" max="15364" width="13.85546875" style="140" customWidth="1"/>
    <col min="15365" max="15365" width="11.5703125" style="140" customWidth="1"/>
    <col min="15366" max="15366" width="13.5703125" style="140" customWidth="1"/>
    <col min="15367" max="15367" width="9.85546875" style="140" customWidth="1"/>
    <col min="15368" max="15368" width="10.140625" style="140" customWidth="1"/>
    <col min="15369" max="15369" width="9.140625" style="140"/>
    <col min="15370" max="15370" width="9.85546875" style="140" customWidth="1"/>
    <col min="15371" max="15371" width="12.140625" style="140" customWidth="1"/>
    <col min="15372" max="15374" width="9.85546875" style="140" bestFit="1" customWidth="1"/>
    <col min="15375" max="15375" width="10.85546875" style="140" customWidth="1"/>
    <col min="15376" max="15616" width="9.140625" style="140"/>
    <col min="15617" max="15617" width="66.85546875" style="140" customWidth="1"/>
    <col min="15618" max="15618" width="13.7109375" style="140" bestFit="1" customWidth="1"/>
    <col min="15619" max="15619" width="12.5703125" style="140" customWidth="1"/>
    <col min="15620" max="15620" width="13.85546875" style="140" customWidth="1"/>
    <col min="15621" max="15621" width="11.5703125" style="140" customWidth="1"/>
    <col min="15622" max="15622" width="13.5703125" style="140" customWidth="1"/>
    <col min="15623" max="15623" width="9.85546875" style="140" customWidth="1"/>
    <col min="15624" max="15624" width="10.140625" style="140" customWidth="1"/>
    <col min="15625" max="15625" width="9.140625" style="140"/>
    <col min="15626" max="15626" width="9.85546875" style="140" customWidth="1"/>
    <col min="15627" max="15627" width="12.140625" style="140" customWidth="1"/>
    <col min="15628" max="15630" width="9.85546875" style="140" bestFit="1" customWidth="1"/>
    <col min="15631" max="15631" width="10.85546875" style="140" customWidth="1"/>
    <col min="15632" max="15872" width="9.140625" style="140"/>
    <col min="15873" max="15873" width="66.85546875" style="140" customWidth="1"/>
    <col min="15874" max="15874" width="13.7109375" style="140" bestFit="1" customWidth="1"/>
    <col min="15875" max="15875" width="12.5703125" style="140" customWidth="1"/>
    <col min="15876" max="15876" width="13.85546875" style="140" customWidth="1"/>
    <col min="15877" max="15877" width="11.5703125" style="140" customWidth="1"/>
    <col min="15878" max="15878" width="13.5703125" style="140" customWidth="1"/>
    <col min="15879" max="15879" width="9.85546875" style="140" customWidth="1"/>
    <col min="15880" max="15880" width="10.140625" style="140" customWidth="1"/>
    <col min="15881" max="15881" width="9.140625" style="140"/>
    <col min="15882" max="15882" width="9.85546875" style="140" customWidth="1"/>
    <col min="15883" max="15883" width="12.140625" style="140" customWidth="1"/>
    <col min="15884" max="15886" width="9.85546875" style="140" bestFit="1" customWidth="1"/>
    <col min="15887" max="15887" width="10.85546875" style="140" customWidth="1"/>
    <col min="15888" max="16128" width="9.140625" style="140"/>
    <col min="16129" max="16129" width="66.85546875" style="140" customWidth="1"/>
    <col min="16130" max="16130" width="13.7109375" style="140" bestFit="1" customWidth="1"/>
    <col min="16131" max="16131" width="12.5703125" style="140" customWidth="1"/>
    <col min="16132" max="16132" width="13.85546875" style="140" customWidth="1"/>
    <col min="16133" max="16133" width="11.5703125" style="140" customWidth="1"/>
    <col min="16134" max="16134" width="13.5703125" style="140" customWidth="1"/>
    <col min="16135" max="16135" width="9.85546875" style="140" customWidth="1"/>
    <col min="16136" max="16136" width="10.140625" style="140" customWidth="1"/>
    <col min="16137" max="16137" width="9.140625" style="140"/>
    <col min="16138" max="16138" width="9.85546875" style="140" customWidth="1"/>
    <col min="16139" max="16139" width="12.140625" style="140" customWidth="1"/>
    <col min="16140" max="16142" width="9.85546875" style="140" bestFit="1" customWidth="1"/>
    <col min="16143" max="16143" width="10.85546875" style="140" customWidth="1"/>
    <col min="16144" max="16384" width="9.140625" style="140"/>
  </cols>
  <sheetData>
    <row r="1" spans="1:21" x14ac:dyDescent="0.25">
      <c r="A1" s="139" t="s">
        <v>215</v>
      </c>
      <c r="O1" s="141"/>
    </row>
    <row r="2" spans="1:21" x14ac:dyDescent="0.25">
      <c r="A2" s="343" t="s">
        <v>216</v>
      </c>
      <c r="B2" s="343"/>
      <c r="C2" s="343"/>
      <c r="D2" s="343"/>
      <c r="E2" s="343"/>
      <c r="F2" s="343"/>
      <c r="G2" s="343"/>
      <c r="H2" s="343"/>
      <c r="I2" s="343"/>
      <c r="J2" s="343"/>
      <c r="K2" s="343"/>
      <c r="L2" s="343"/>
      <c r="M2" s="343"/>
      <c r="N2" s="343"/>
      <c r="O2" s="343"/>
      <c r="P2" s="343"/>
      <c r="Q2" s="343"/>
      <c r="R2" s="343"/>
      <c r="S2" s="343"/>
      <c r="T2" s="343"/>
      <c r="U2" s="343"/>
    </row>
    <row r="3" spans="1:21" x14ac:dyDescent="0.25">
      <c r="A3" s="142" t="s">
        <v>305</v>
      </c>
      <c r="O3" s="141"/>
    </row>
    <row r="4" spans="1:21" ht="19.5" customHeight="1" x14ac:dyDescent="0.25">
      <c r="A4" s="291" t="str">
        <f>'1. паспорт описание'!A9:D9</f>
        <v>О_0000000826</v>
      </c>
      <c r="C4" s="143"/>
      <c r="O4" s="141"/>
    </row>
    <row r="5" spans="1:21" ht="19.5" hidden="1" customHeight="1" x14ac:dyDescent="0.3">
      <c r="O5" s="144"/>
    </row>
    <row r="6" spans="1:21" ht="19.5" hidden="1" customHeight="1" x14ac:dyDescent="0.3">
      <c r="O6" s="145" t="s">
        <v>217</v>
      </c>
    </row>
    <row r="7" spans="1:21" ht="19.5" hidden="1" customHeight="1" x14ac:dyDescent="0.3">
      <c r="O7" s="146" t="s">
        <v>218</v>
      </c>
    </row>
    <row r="8" spans="1:21" ht="18.75" hidden="1" x14ac:dyDescent="0.3">
      <c r="O8" s="146" t="s">
        <v>215</v>
      </c>
    </row>
    <row r="9" spans="1:21" ht="18.75" hidden="1" x14ac:dyDescent="0.3">
      <c r="O9" s="146"/>
    </row>
    <row r="10" spans="1:21" ht="18.75" hidden="1" x14ac:dyDescent="0.3">
      <c r="O10" s="146" t="s">
        <v>219</v>
      </c>
    </row>
    <row r="11" spans="1:21" ht="18.75" hidden="1" x14ac:dyDescent="0.3">
      <c r="O11" s="144" t="s">
        <v>220</v>
      </c>
    </row>
    <row r="12" spans="1:21" hidden="1" x14ac:dyDescent="0.25">
      <c r="O12" s="141"/>
    </row>
    <row r="13" spans="1:21" ht="34.5" customHeight="1" x14ac:dyDescent="0.25">
      <c r="A13" s="344" t="str">
        <f>"Финансовая модель по проекту инвестиционной программы"</f>
        <v>Финансовая модель по проекту инвестиционной программы</v>
      </c>
      <c r="B13" s="344"/>
      <c r="C13" s="344"/>
      <c r="D13" s="344"/>
      <c r="E13" s="344"/>
      <c r="F13" s="344"/>
      <c r="G13" s="344"/>
      <c r="H13" s="344"/>
      <c r="I13" s="344"/>
      <c r="J13" s="344"/>
      <c r="K13" s="344"/>
      <c r="L13" s="344"/>
      <c r="M13" s="344"/>
      <c r="N13" s="344"/>
      <c r="O13" s="344"/>
    </row>
    <row r="14" spans="1:21" ht="27" customHeight="1" x14ac:dyDescent="0.25">
      <c r="A14" s="345" t="str">
        <f>'1. паспорт описание'!A12:D12</f>
        <v>Приобретение трассоискателя</v>
      </c>
      <c r="B14" s="345"/>
      <c r="C14" s="345"/>
      <c r="D14" s="345"/>
      <c r="E14" s="345"/>
      <c r="F14" s="345"/>
      <c r="G14" s="345"/>
      <c r="H14" s="345"/>
      <c r="I14" s="345"/>
      <c r="J14" s="345"/>
      <c r="K14" s="345"/>
      <c r="L14" s="345"/>
      <c r="M14" s="345"/>
      <c r="N14" s="345"/>
      <c r="O14" s="345"/>
    </row>
    <row r="15" spans="1:21" ht="30.75" customHeight="1" x14ac:dyDescent="0.25">
      <c r="A15" s="147"/>
      <c r="B15" s="147"/>
      <c r="C15" s="147"/>
      <c r="D15" s="147"/>
      <c r="E15" s="147"/>
      <c r="F15" s="147"/>
      <c r="G15" s="147"/>
      <c r="H15" s="147"/>
      <c r="I15" s="147"/>
      <c r="J15" s="147"/>
      <c r="K15" s="147"/>
      <c r="L15" s="147"/>
      <c r="M15" s="147"/>
      <c r="N15" s="147"/>
      <c r="O15" s="147"/>
    </row>
    <row r="16" spans="1:21" x14ac:dyDescent="0.25">
      <c r="A16" s="148"/>
    </row>
    <row r="17" spans="1:18" ht="16.5" thickBot="1" x14ac:dyDescent="0.3">
      <c r="A17" s="149" t="s">
        <v>119</v>
      </c>
      <c r="B17" s="149" t="s">
        <v>0</v>
      </c>
      <c r="C17" s="149"/>
      <c r="D17" s="149"/>
      <c r="E17" s="149"/>
      <c r="F17" s="149"/>
      <c r="H17" s="150"/>
      <c r="I17" s="151"/>
      <c r="J17" s="151"/>
      <c r="K17" s="151"/>
      <c r="L17" s="151"/>
    </row>
    <row r="18" spans="1:18" ht="23.25" customHeight="1" x14ac:dyDescent="0.25">
      <c r="A18" s="152" t="s">
        <v>221</v>
      </c>
      <c r="B18" s="153">
        <f>SUM(B20:B25)</f>
        <v>18265.084646973341</v>
      </c>
      <c r="C18" s="149"/>
      <c r="D18" s="149"/>
      <c r="E18" s="149"/>
      <c r="F18" s="149"/>
      <c r="G18" s="154"/>
      <c r="H18" s="155"/>
      <c r="I18" s="156"/>
      <c r="J18" s="156"/>
      <c r="K18" s="156"/>
      <c r="L18" s="156"/>
      <c r="M18" s="154"/>
      <c r="N18" s="154"/>
    </row>
    <row r="19" spans="1:18" ht="21" customHeight="1" x14ac:dyDescent="0.25">
      <c r="A19" s="157" t="s">
        <v>222</v>
      </c>
      <c r="B19" s="158"/>
      <c r="C19" s="143"/>
      <c r="D19" s="143"/>
      <c r="E19" s="143"/>
      <c r="F19" s="143"/>
      <c r="G19" s="154"/>
      <c r="H19" s="154"/>
      <c r="I19" s="154"/>
      <c r="J19" s="154"/>
      <c r="K19" s="154"/>
      <c r="L19" s="154"/>
      <c r="M19" s="154"/>
      <c r="N19" s="154"/>
    </row>
    <row r="20" spans="1:18" ht="44.25" customHeight="1" x14ac:dyDescent="0.25">
      <c r="A20" s="159" t="s">
        <v>223</v>
      </c>
      <c r="B20" s="158">
        <f>'[57]2025'!$D43</f>
        <v>5287.5300000000007</v>
      </c>
      <c r="C20" s="143"/>
      <c r="D20" s="143"/>
      <c r="E20" s="143"/>
      <c r="F20" s="143"/>
      <c r="G20" s="154"/>
      <c r="H20" s="154"/>
      <c r="I20" s="154"/>
      <c r="J20" s="160"/>
      <c r="K20" s="154"/>
      <c r="L20" s="154"/>
      <c r="M20" s="154"/>
      <c r="N20" s="154"/>
    </row>
    <row r="21" spans="1:18" ht="56.25" customHeight="1" x14ac:dyDescent="0.25">
      <c r="A21" s="159" t="s">
        <v>214</v>
      </c>
      <c r="B21" s="158">
        <f>'[57]2025'!$D44</f>
        <v>1226.6163136399998</v>
      </c>
      <c r="C21" s="143"/>
      <c r="D21" s="143"/>
      <c r="E21" s="143"/>
      <c r="F21" s="143"/>
      <c r="G21" s="154"/>
      <c r="H21" s="154"/>
      <c r="I21" s="154"/>
      <c r="J21" s="341"/>
      <c r="K21" s="341"/>
      <c r="L21" s="154"/>
      <c r="M21" s="161"/>
      <c r="N21" s="154"/>
    </row>
    <row r="22" spans="1:18" ht="38.25" customHeight="1" x14ac:dyDescent="0.25">
      <c r="A22" s="159" t="s">
        <v>224</v>
      </c>
      <c r="B22" s="158">
        <f>'[57]2025'!$D45</f>
        <v>4450.7300000000005</v>
      </c>
      <c r="C22" s="143"/>
      <c r="D22" s="162"/>
      <c r="E22" s="163"/>
      <c r="F22" s="163"/>
      <c r="G22" s="154"/>
      <c r="H22" s="154"/>
      <c r="I22" s="154"/>
      <c r="J22" s="341"/>
      <c r="K22" s="341"/>
      <c r="L22" s="154"/>
      <c r="M22" s="161"/>
      <c r="N22" s="154"/>
    </row>
    <row r="23" spans="1:18" ht="37.5" customHeight="1" x14ac:dyDescent="0.25">
      <c r="A23" s="159" t="s">
        <v>225</v>
      </c>
      <c r="B23" s="158">
        <f>'[57]2025'!$D46</f>
        <v>1114.8616666666699</v>
      </c>
      <c r="C23" s="143"/>
      <c r="D23" s="143"/>
      <c r="E23" s="143"/>
      <c r="F23" s="143"/>
      <c r="G23" s="154"/>
      <c r="H23" s="154"/>
      <c r="I23" s="154"/>
      <c r="J23" s="341"/>
      <c r="K23" s="341"/>
      <c r="L23" s="154"/>
      <c r="M23" s="164"/>
      <c r="N23" s="154"/>
    </row>
    <row r="24" spans="1:18" ht="25.5" customHeight="1" x14ac:dyDescent="0.25">
      <c r="A24" s="159" t="s">
        <v>226</v>
      </c>
      <c r="B24" s="158">
        <f>'[57]2025'!$D47</f>
        <v>6185.34666666667</v>
      </c>
      <c r="C24" s="143"/>
      <c r="D24" s="143"/>
      <c r="E24" s="143"/>
      <c r="F24" s="143"/>
      <c r="G24" s="154"/>
      <c r="H24" s="154"/>
      <c r="I24" s="154"/>
      <c r="J24" s="341"/>
      <c r="K24" s="341"/>
      <c r="L24" s="154"/>
      <c r="M24" s="165"/>
      <c r="N24" s="154"/>
    </row>
    <row r="25" spans="1:18" x14ac:dyDescent="0.25">
      <c r="A25" s="166"/>
      <c r="B25" s="167">
        <v>0</v>
      </c>
      <c r="C25" s="143"/>
      <c r="D25" s="143"/>
      <c r="E25" s="143"/>
      <c r="F25" s="143"/>
      <c r="G25" s="154"/>
      <c r="H25" s="154"/>
      <c r="I25" s="154"/>
      <c r="J25" s="154"/>
      <c r="K25" s="154"/>
      <c r="L25" s="154"/>
      <c r="M25" s="154"/>
      <c r="N25" s="154"/>
    </row>
    <row r="26" spans="1:18" ht="27" customHeight="1" x14ac:dyDescent="0.25">
      <c r="A26" s="168" t="s">
        <v>227</v>
      </c>
      <c r="B26" s="169">
        <v>5</v>
      </c>
      <c r="C26" s="143"/>
      <c r="D26" s="143"/>
      <c r="E26" s="143"/>
      <c r="F26" s="143"/>
      <c r="G26" s="154"/>
      <c r="H26" s="160"/>
      <c r="I26" s="154"/>
      <c r="J26" s="154"/>
      <c r="K26" s="154"/>
      <c r="L26" s="154"/>
      <c r="M26" s="154"/>
      <c r="N26" s="154"/>
      <c r="O26" s="154"/>
      <c r="R26" s="170"/>
    </row>
    <row r="27" spans="1:18" ht="39.75" customHeight="1" outlineLevel="1" x14ac:dyDescent="0.25">
      <c r="A27" s="168" t="s">
        <v>228</v>
      </c>
      <c r="B27" s="171">
        <v>7</v>
      </c>
      <c r="C27" s="143"/>
      <c r="D27" s="143"/>
      <c r="E27" s="143"/>
      <c r="F27" s="143"/>
      <c r="G27" s="154"/>
      <c r="H27" s="341"/>
      <c r="I27" s="341"/>
      <c r="J27" s="154"/>
      <c r="K27" s="161"/>
      <c r="L27" s="154"/>
      <c r="M27" s="154"/>
      <c r="N27" s="154"/>
      <c r="O27" s="154"/>
    </row>
    <row r="28" spans="1:18" outlineLevel="1" x14ac:dyDescent="0.25">
      <c r="A28" s="168" t="s">
        <v>229</v>
      </c>
      <c r="B28" s="171"/>
      <c r="C28" s="143"/>
      <c r="D28" s="143"/>
      <c r="E28" s="143"/>
      <c r="F28" s="143"/>
      <c r="G28" s="154"/>
      <c r="H28" s="341"/>
      <c r="I28" s="341"/>
      <c r="J28" s="154"/>
      <c r="K28" s="161"/>
      <c r="L28" s="154"/>
      <c r="M28" s="154"/>
      <c r="N28" s="154"/>
      <c r="O28" s="154"/>
    </row>
    <row r="29" spans="1:18" ht="33" customHeight="1" outlineLevel="1" x14ac:dyDescent="0.25">
      <c r="A29" s="168" t="s">
        <v>230</v>
      </c>
      <c r="B29" s="171">
        <v>10</v>
      </c>
      <c r="C29" s="143"/>
      <c r="D29" s="143"/>
      <c r="E29" s="143"/>
      <c r="F29" s="143"/>
      <c r="G29" s="154"/>
      <c r="H29" s="342"/>
      <c r="I29" s="342"/>
      <c r="J29" s="154"/>
      <c r="K29" s="164"/>
      <c r="L29" s="154"/>
      <c r="M29" s="154"/>
      <c r="N29" s="154"/>
      <c r="O29" s="154"/>
    </row>
    <row r="30" spans="1:18" outlineLevel="1" x14ac:dyDescent="0.25">
      <c r="A30" s="168" t="s">
        <v>231</v>
      </c>
      <c r="B30" s="171"/>
      <c r="C30" s="143"/>
      <c r="D30" s="143"/>
      <c r="E30" s="143"/>
      <c r="F30" s="143"/>
      <c r="G30" s="154"/>
      <c r="H30" s="341"/>
      <c r="I30" s="341"/>
      <c r="J30" s="154"/>
      <c r="K30" s="165"/>
      <c r="L30" s="154"/>
      <c r="M30" s="154"/>
      <c r="N30" s="154"/>
      <c r="O30" s="154"/>
    </row>
    <row r="31" spans="1:18" outlineLevel="1" x14ac:dyDescent="0.25">
      <c r="A31" s="172" t="s">
        <v>232</v>
      </c>
      <c r="B31" s="171"/>
      <c r="C31" s="143"/>
      <c r="D31" s="143"/>
      <c r="E31" s="143"/>
      <c r="F31" s="143"/>
      <c r="G31" s="154"/>
      <c r="H31" s="154"/>
      <c r="I31" s="154"/>
      <c r="J31" s="154"/>
      <c r="K31" s="154"/>
      <c r="L31" s="154"/>
      <c r="M31" s="154"/>
      <c r="N31" s="154"/>
      <c r="O31" s="154"/>
    </row>
    <row r="32" spans="1:18" hidden="1" outlineLevel="1" x14ac:dyDescent="0.25">
      <c r="A32" s="157" t="s">
        <v>233</v>
      </c>
      <c r="B32" s="173">
        <v>1.65</v>
      </c>
      <c r="C32" s="143"/>
      <c r="D32" s="143"/>
      <c r="E32" s="143"/>
      <c r="F32" s="143"/>
      <c r="G32" s="154"/>
      <c r="H32" s="154"/>
      <c r="I32" s="154"/>
      <c r="J32" s="154"/>
      <c r="K32" s="154"/>
      <c r="L32" s="154"/>
      <c r="M32" s="154"/>
      <c r="N32" s="154"/>
    </row>
    <row r="33" spans="1:14" hidden="1" outlineLevel="1" x14ac:dyDescent="0.25">
      <c r="A33" s="172" t="s">
        <v>234</v>
      </c>
      <c r="B33" s="174">
        <v>4</v>
      </c>
      <c r="C33" s="143"/>
      <c r="D33" s="143"/>
      <c r="E33" s="143"/>
      <c r="F33" s="143"/>
      <c r="G33" s="154"/>
      <c r="H33" s="154"/>
      <c r="I33" s="154"/>
      <c r="J33" s="154"/>
      <c r="K33" s="154"/>
      <c r="L33" s="154"/>
      <c r="M33" s="154"/>
      <c r="N33" s="154"/>
    </row>
    <row r="34" spans="1:14" hidden="1" outlineLevel="1" x14ac:dyDescent="0.25">
      <c r="A34" s="172" t="s">
        <v>118</v>
      </c>
      <c r="B34" s="174">
        <v>4</v>
      </c>
      <c r="C34" s="143"/>
      <c r="D34" s="143"/>
      <c r="E34" s="143"/>
      <c r="F34" s="143"/>
    </row>
    <row r="35" spans="1:14" hidden="1" outlineLevel="1" x14ac:dyDescent="0.25">
      <c r="A35" s="157" t="s">
        <v>235</v>
      </c>
      <c r="B35" s="175">
        <v>10.16</v>
      </c>
      <c r="C35" s="143"/>
      <c r="D35" s="143"/>
      <c r="E35" s="143"/>
      <c r="F35" s="143"/>
    </row>
    <row r="36" spans="1:14" hidden="1" outlineLevel="1" x14ac:dyDescent="0.25">
      <c r="A36" s="168" t="s">
        <v>234</v>
      </c>
      <c r="B36" s="174">
        <v>4.4000000000000004</v>
      </c>
      <c r="C36" s="143"/>
      <c r="D36" s="143"/>
      <c r="E36" s="143"/>
      <c r="F36" s="143"/>
    </row>
    <row r="37" spans="1:14" hidden="1" outlineLevel="1" x14ac:dyDescent="0.25">
      <c r="A37" s="168" t="s">
        <v>118</v>
      </c>
      <c r="B37" s="174">
        <v>4</v>
      </c>
      <c r="C37" s="143"/>
      <c r="D37" s="143"/>
      <c r="E37" s="143"/>
      <c r="F37" s="143"/>
    </row>
    <row r="38" spans="1:14" ht="16.5" hidden="1" customHeight="1" outlineLevel="1" x14ac:dyDescent="0.25">
      <c r="A38" s="176" t="s">
        <v>236</v>
      </c>
      <c r="B38" s="177">
        <v>142.76</v>
      </c>
      <c r="C38" s="178"/>
      <c r="D38" s="179"/>
      <c r="E38" s="143"/>
      <c r="F38" s="143"/>
    </row>
    <row r="39" spans="1:14" hidden="1" outlineLevel="1" x14ac:dyDescent="0.25">
      <c r="A39" s="168" t="s">
        <v>237</v>
      </c>
      <c r="B39" s="174">
        <v>12</v>
      </c>
      <c r="C39" s="178"/>
      <c r="D39" s="179"/>
      <c r="E39" s="143"/>
      <c r="F39" s="143"/>
    </row>
    <row r="40" spans="1:14" hidden="1" outlineLevel="1" x14ac:dyDescent="0.25">
      <c r="A40" s="168" t="s">
        <v>238</v>
      </c>
      <c r="B40" s="174">
        <v>12</v>
      </c>
      <c r="C40" s="178"/>
      <c r="D40" s="179"/>
      <c r="E40" s="143"/>
      <c r="F40" s="143"/>
    </row>
    <row r="41" spans="1:14" ht="15" hidden="1" customHeight="1" outlineLevel="1" x14ac:dyDescent="0.25">
      <c r="A41" s="176" t="s">
        <v>239</v>
      </c>
      <c r="B41" s="177">
        <v>209.91</v>
      </c>
      <c r="C41" s="178"/>
      <c r="D41" s="179"/>
      <c r="E41" s="143"/>
      <c r="F41" s="143"/>
    </row>
    <row r="42" spans="1:14" hidden="1" x14ac:dyDescent="0.25">
      <c r="A42" s="168" t="s">
        <v>237</v>
      </c>
      <c r="B42" s="174">
        <v>12</v>
      </c>
      <c r="C42" s="178"/>
      <c r="D42" s="179"/>
      <c r="E42" s="143"/>
      <c r="F42" s="143"/>
    </row>
    <row r="43" spans="1:14" hidden="1" outlineLevel="1" x14ac:dyDescent="0.25">
      <c r="A43" s="168" t="s">
        <v>238</v>
      </c>
      <c r="B43" s="174">
        <v>12</v>
      </c>
      <c r="C43" s="178"/>
      <c r="D43" s="179"/>
      <c r="E43" s="143"/>
      <c r="F43" s="143"/>
    </row>
    <row r="44" spans="1:14" hidden="1" outlineLevel="1" x14ac:dyDescent="0.25">
      <c r="A44" s="180" t="s">
        <v>240</v>
      </c>
      <c r="B44" s="177">
        <f>1472.41</f>
        <v>1472.41</v>
      </c>
      <c r="C44" s="181"/>
      <c r="D44" s="181"/>
      <c r="E44" s="143"/>
      <c r="F44" s="143"/>
    </row>
    <row r="45" spans="1:14" hidden="1" outlineLevel="1" x14ac:dyDescent="0.25">
      <c r="A45" s="182" t="s">
        <v>241</v>
      </c>
      <c r="B45" s="183"/>
      <c r="C45" s="178"/>
      <c r="D45" s="143"/>
      <c r="E45" s="143"/>
      <c r="F45" s="143"/>
    </row>
    <row r="46" spans="1:14" hidden="1" x14ac:dyDescent="0.25">
      <c r="A46" s="180" t="s">
        <v>242</v>
      </c>
      <c r="B46" s="174">
        <v>25</v>
      </c>
      <c r="C46" s="184"/>
      <c r="D46" s="184"/>
      <c r="E46" s="184"/>
      <c r="F46" s="184"/>
    </row>
    <row r="47" spans="1:14" hidden="1" x14ac:dyDescent="0.25">
      <c r="A47" s="180" t="s">
        <v>243</v>
      </c>
      <c r="B47" s="174">
        <v>25</v>
      </c>
      <c r="C47" s="184"/>
      <c r="D47" s="184"/>
      <c r="E47" s="184"/>
      <c r="F47" s="184"/>
    </row>
    <row r="48" spans="1:14" ht="16.5" thickBot="1" x14ac:dyDescent="0.3">
      <c r="A48" s="180" t="s">
        <v>97</v>
      </c>
      <c r="B48" s="185"/>
      <c r="C48" s="184"/>
      <c r="D48" s="184"/>
      <c r="E48" s="184"/>
      <c r="F48" s="184"/>
    </row>
    <row r="49" spans="1:27" x14ac:dyDescent="0.25">
      <c r="A49" s="152" t="str">
        <f>A82</f>
        <v>Оплата труда с отчислениями</v>
      </c>
      <c r="B49" s="175">
        <v>0</v>
      </c>
      <c r="C49" s="184"/>
      <c r="D49" s="184"/>
      <c r="E49" s="184"/>
      <c r="F49" s="184"/>
    </row>
    <row r="50" spans="1:27" x14ac:dyDescent="0.25">
      <c r="A50" s="168" t="str">
        <f>A83</f>
        <v>Вспомогательные материалы</v>
      </c>
      <c r="B50" s="167"/>
      <c r="C50" s="143"/>
      <c r="D50" s="143"/>
      <c r="E50" s="143"/>
      <c r="F50" s="143"/>
    </row>
    <row r="51" spans="1:27" ht="31.5" x14ac:dyDescent="0.25">
      <c r="A51" s="176" t="str">
        <f>A84</f>
        <v>Прочие расходы (без амортизации, арендной платы + транспортные расходы)</v>
      </c>
      <c r="B51" s="174"/>
      <c r="C51" s="186"/>
      <c r="D51" s="186"/>
      <c r="E51" s="186"/>
      <c r="F51" s="186"/>
    </row>
    <row r="52" spans="1:27" ht="16.5" hidden="1" thickBot="1" x14ac:dyDescent="0.3">
      <c r="A52" s="180" t="s">
        <v>117</v>
      </c>
      <c r="B52" s="185">
        <v>0.1</v>
      </c>
      <c r="C52" s="186"/>
      <c r="D52" s="186"/>
      <c r="E52" s="186"/>
      <c r="F52" s="186"/>
    </row>
    <row r="53" spans="1:27" hidden="1" x14ac:dyDescent="0.25">
      <c r="A53" s="187"/>
      <c r="B53" s="188"/>
      <c r="C53" s="186"/>
      <c r="D53" s="186"/>
      <c r="E53" s="186"/>
      <c r="F53" s="186"/>
    </row>
    <row r="54" spans="1:27" hidden="1" x14ac:dyDescent="0.25">
      <c r="A54" s="168" t="s">
        <v>244</v>
      </c>
      <c r="B54" s="189">
        <v>246.85</v>
      </c>
      <c r="C54" s="186"/>
      <c r="D54" s="186"/>
      <c r="E54" s="186"/>
      <c r="F54" s="186"/>
    </row>
    <row r="55" spans="1:27" ht="16.5" hidden="1" thickBot="1" x14ac:dyDescent="0.3">
      <c r="A55" s="190" t="s">
        <v>245</v>
      </c>
      <c r="B55" s="191">
        <v>515240.19</v>
      </c>
      <c r="C55" s="186"/>
      <c r="D55" s="186"/>
      <c r="E55" s="186"/>
      <c r="F55" s="186"/>
    </row>
    <row r="56" spans="1:27" hidden="1" x14ac:dyDescent="0.25">
      <c r="A56" s="157" t="s">
        <v>246</v>
      </c>
      <c r="B56" s="192">
        <v>2</v>
      </c>
      <c r="C56" s="186"/>
      <c r="D56" s="186"/>
      <c r="E56" s="186"/>
      <c r="F56" s="186"/>
    </row>
    <row r="57" spans="1:27" hidden="1" x14ac:dyDescent="0.25">
      <c r="A57" s="168" t="s">
        <v>116</v>
      </c>
      <c r="B57" s="193">
        <v>8.8999999999999996E-2</v>
      </c>
      <c r="C57" s="186"/>
      <c r="D57" s="186"/>
      <c r="E57" s="186"/>
      <c r="F57" s="186"/>
    </row>
    <row r="58" spans="1:27" hidden="1" outlineLevel="1" x14ac:dyDescent="0.25">
      <c r="A58" s="168" t="s">
        <v>115</v>
      </c>
      <c r="B58" s="194">
        <v>8.8999999999999996E-2</v>
      </c>
      <c r="C58" s="186"/>
      <c r="D58" s="186"/>
      <c r="E58" s="186"/>
      <c r="F58" s="186"/>
    </row>
    <row r="59" spans="1:27" hidden="1" outlineLevel="1" x14ac:dyDescent="0.25">
      <c r="A59" s="168" t="s">
        <v>114</v>
      </c>
      <c r="B59" s="194">
        <v>0</v>
      </c>
      <c r="C59" s="186"/>
      <c r="D59" s="186"/>
      <c r="E59" s="186"/>
      <c r="F59" s="186"/>
    </row>
    <row r="60" spans="1:27" s="148" customFormat="1" hidden="1" x14ac:dyDescent="0.25">
      <c r="A60" s="168" t="s">
        <v>113</v>
      </c>
      <c r="B60" s="194">
        <v>0.11</v>
      </c>
      <c r="C60" s="186"/>
      <c r="D60" s="186"/>
      <c r="E60" s="186"/>
      <c r="F60" s="186"/>
      <c r="G60" s="140"/>
      <c r="H60" s="140"/>
      <c r="I60" s="140"/>
      <c r="J60" s="140"/>
      <c r="K60" s="140"/>
      <c r="L60" s="140"/>
      <c r="M60" s="140"/>
      <c r="N60" s="140"/>
      <c r="O60" s="140"/>
      <c r="P60" s="140"/>
      <c r="Q60" s="140"/>
      <c r="R60" s="140"/>
      <c r="S60" s="140"/>
      <c r="T60" s="140"/>
      <c r="U60" s="140"/>
      <c r="V60" s="140"/>
    </row>
    <row r="61" spans="1:27" hidden="1" x14ac:dyDescent="0.25">
      <c r="A61" s="168" t="s">
        <v>112</v>
      </c>
      <c r="B61" s="194">
        <f>1-B59</f>
        <v>1</v>
      </c>
      <c r="C61" s="186"/>
      <c r="D61" s="186"/>
      <c r="E61" s="186"/>
      <c r="F61" s="186"/>
    </row>
    <row r="62" spans="1:27" ht="16.5" hidden="1" thickBot="1" x14ac:dyDescent="0.3">
      <c r="A62" s="180" t="s">
        <v>247</v>
      </c>
      <c r="B62" s="195">
        <f>B61*B60+B59*B58*(1-B48)</f>
        <v>0.11</v>
      </c>
      <c r="C62" s="186"/>
      <c r="D62" s="186"/>
      <c r="E62" s="186"/>
      <c r="F62" s="186"/>
      <c r="W62" s="196"/>
      <c r="X62" s="196"/>
      <c r="Y62" s="196"/>
      <c r="Z62" s="196"/>
      <c r="AA62" s="196"/>
    </row>
    <row r="63" spans="1:27" hidden="1" x14ac:dyDescent="0.25">
      <c r="A63" s="197" t="s">
        <v>111</v>
      </c>
      <c r="B63" s="198">
        <v>1</v>
      </c>
      <c r="C63" s="198">
        <f>B63+1</f>
        <v>2</v>
      </c>
      <c r="D63" s="198">
        <f t="shared" ref="D63:P63" si="0">C63+1</f>
        <v>3</v>
      </c>
      <c r="E63" s="198">
        <f t="shared" si="0"/>
        <v>4</v>
      </c>
      <c r="F63" s="198">
        <f t="shared" si="0"/>
        <v>5</v>
      </c>
      <c r="G63" s="198">
        <f t="shared" si="0"/>
        <v>6</v>
      </c>
      <c r="H63" s="198">
        <f t="shared" si="0"/>
        <v>7</v>
      </c>
      <c r="I63" s="198">
        <f t="shared" si="0"/>
        <v>8</v>
      </c>
      <c r="J63" s="198">
        <f t="shared" si="0"/>
        <v>9</v>
      </c>
      <c r="K63" s="198">
        <f t="shared" si="0"/>
        <v>10</v>
      </c>
      <c r="L63" s="198">
        <f t="shared" si="0"/>
        <v>11</v>
      </c>
      <c r="M63" s="198">
        <f t="shared" si="0"/>
        <v>12</v>
      </c>
      <c r="N63" s="198">
        <f t="shared" si="0"/>
        <v>13</v>
      </c>
      <c r="O63" s="198">
        <f t="shared" si="0"/>
        <v>14</v>
      </c>
      <c r="P63" s="198">
        <f t="shared" si="0"/>
        <v>15</v>
      </c>
      <c r="Q63" s="198">
        <f>P63+1</f>
        <v>16</v>
      </c>
      <c r="R63" s="198">
        <f>Q63+1</f>
        <v>17</v>
      </c>
      <c r="S63" s="198">
        <f>R63+1</f>
        <v>18</v>
      </c>
      <c r="T63" s="198">
        <f>S63+1</f>
        <v>19</v>
      </c>
      <c r="U63" s="199">
        <f>T63+1</f>
        <v>20</v>
      </c>
      <c r="V63" s="148"/>
      <c r="W63" s="196"/>
      <c r="X63" s="196"/>
      <c r="Y63" s="196"/>
      <c r="Z63" s="196"/>
      <c r="AA63" s="196"/>
    </row>
    <row r="64" spans="1:27" hidden="1" x14ac:dyDescent="0.25">
      <c r="A64" s="200" t="s">
        <v>110</v>
      </c>
      <c r="B64" s="201">
        <v>0.04</v>
      </c>
      <c r="C64" s="201">
        <v>0.04</v>
      </c>
      <c r="D64" s="201">
        <v>0.04</v>
      </c>
      <c r="E64" s="201">
        <v>0.04</v>
      </c>
      <c r="F64" s="201">
        <v>0.04</v>
      </c>
      <c r="G64" s="201">
        <v>0.04</v>
      </c>
      <c r="H64" s="201">
        <v>0.04</v>
      </c>
      <c r="I64" s="201">
        <v>0.04</v>
      </c>
      <c r="J64" s="201">
        <v>0.04</v>
      </c>
      <c r="K64" s="201">
        <v>0.04</v>
      </c>
      <c r="L64" s="201">
        <v>0.04</v>
      </c>
      <c r="M64" s="201">
        <v>0.04</v>
      </c>
      <c r="N64" s="201">
        <v>0.04</v>
      </c>
      <c r="O64" s="201">
        <v>0.04</v>
      </c>
      <c r="P64" s="201">
        <v>0.04</v>
      </c>
      <c r="Q64" s="201">
        <v>0.04</v>
      </c>
      <c r="R64" s="201">
        <v>0.04</v>
      </c>
      <c r="S64" s="201">
        <v>0.04</v>
      </c>
      <c r="T64" s="201">
        <v>0.04</v>
      </c>
      <c r="U64" s="202">
        <v>0.04</v>
      </c>
      <c r="W64" s="196"/>
      <c r="X64" s="196"/>
      <c r="Y64" s="196"/>
      <c r="Z64" s="196"/>
      <c r="AA64" s="196"/>
    </row>
    <row r="65" spans="1:27" hidden="1" x14ac:dyDescent="0.25">
      <c r="A65" s="200" t="s">
        <v>109</v>
      </c>
      <c r="B65" s="201">
        <v>0.04</v>
      </c>
      <c r="C65" s="201">
        <f>(1+B65)*(1+C64)-1</f>
        <v>8.1600000000000117E-2</v>
      </c>
      <c r="D65" s="201">
        <f t="shared" ref="D65:U65" si="1">(1+C65)*(1+D64)-1</f>
        <v>0.12486400000000009</v>
      </c>
      <c r="E65" s="201">
        <f t="shared" si="1"/>
        <v>0.16985856000000021</v>
      </c>
      <c r="F65" s="201">
        <f t="shared" si="1"/>
        <v>0.21665290240000035</v>
      </c>
      <c r="G65" s="201">
        <f t="shared" si="1"/>
        <v>0.26531901849600037</v>
      </c>
      <c r="H65" s="201">
        <f t="shared" si="1"/>
        <v>0.31593177923584048</v>
      </c>
      <c r="I65" s="201">
        <f t="shared" si="1"/>
        <v>0.3685690504052741</v>
      </c>
      <c r="J65" s="201">
        <f t="shared" si="1"/>
        <v>0.42331181242148519</v>
      </c>
      <c r="K65" s="201">
        <f t="shared" si="1"/>
        <v>0.48024428491834459</v>
      </c>
      <c r="L65" s="201">
        <f t="shared" si="1"/>
        <v>0.53945405631507848</v>
      </c>
      <c r="M65" s="201">
        <f t="shared" si="1"/>
        <v>0.60103221856768174</v>
      </c>
      <c r="N65" s="201">
        <f t="shared" si="1"/>
        <v>0.66507350731038906</v>
      </c>
      <c r="O65" s="201">
        <f t="shared" si="1"/>
        <v>0.73167644760280459</v>
      </c>
      <c r="P65" s="201">
        <f t="shared" si="1"/>
        <v>0.80094350550691673</v>
      </c>
      <c r="Q65" s="201">
        <f t="shared" si="1"/>
        <v>0.87298124572719349</v>
      </c>
      <c r="R65" s="201">
        <f>(1+Q65)*(1+R64)-1</f>
        <v>0.94790049555628131</v>
      </c>
      <c r="S65" s="201">
        <f>(1+R65)*(1+S64)-1</f>
        <v>1.0258165153785326</v>
      </c>
      <c r="T65" s="201">
        <f t="shared" si="1"/>
        <v>1.1068491759936738</v>
      </c>
      <c r="U65" s="202">
        <f t="shared" si="1"/>
        <v>1.1911231430334208</v>
      </c>
      <c r="V65" s="196"/>
      <c r="W65" s="196"/>
      <c r="X65" s="196"/>
      <c r="Y65" s="196"/>
      <c r="Z65" s="196"/>
      <c r="AA65" s="196"/>
    </row>
    <row r="66" spans="1:27" ht="16.5" hidden="1" thickBot="1" x14ac:dyDescent="0.3">
      <c r="A66" s="203" t="s">
        <v>248</v>
      </c>
      <c r="B66" s="204">
        <v>0</v>
      </c>
      <c r="C66" s="205">
        <f>B127</f>
        <v>0</v>
      </c>
      <c r="D66" s="205">
        <f>$C$127*(1+D65)</f>
        <v>0</v>
      </c>
      <c r="E66" s="205">
        <f t="shared" ref="E66:U66" si="2">$D$127*(1+E65)</f>
        <v>0</v>
      </c>
      <c r="F66" s="205">
        <f t="shared" si="2"/>
        <v>0</v>
      </c>
      <c r="G66" s="205">
        <f t="shared" si="2"/>
        <v>0</v>
      </c>
      <c r="H66" s="205">
        <f t="shared" si="2"/>
        <v>0</v>
      </c>
      <c r="I66" s="205">
        <f t="shared" si="2"/>
        <v>0</v>
      </c>
      <c r="J66" s="205">
        <f t="shared" si="2"/>
        <v>0</v>
      </c>
      <c r="K66" s="205">
        <f t="shared" si="2"/>
        <v>0</v>
      </c>
      <c r="L66" s="205">
        <f t="shared" si="2"/>
        <v>0</v>
      </c>
      <c r="M66" s="205">
        <f t="shared" si="2"/>
        <v>0</v>
      </c>
      <c r="N66" s="205">
        <f t="shared" si="2"/>
        <v>0</v>
      </c>
      <c r="O66" s="205">
        <f t="shared" si="2"/>
        <v>0</v>
      </c>
      <c r="P66" s="205">
        <f t="shared" si="2"/>
        <v>0</v>
      </c>
      <c r="Q66" s="205">
        <f t="shared" si="2"/>
        <v>0</v>
      </c>
      <c r="R66" s="205">
        <f t="shared" si="2"/>
        <v>0</v>
      </c>
      <c r="S66" s="205">
        <f t="shared" si="2"/>
        <v>0</v>
      </c>
      <c r="T66" s="205">
        <f t="shared" si="2"/>
        <v>0</v>
      </c>
      <c r="U66" s="206">
        <f t="shared" si="2"/>
        <v>0</v>
      </c>
      <c r="V66" s="196"/>
      <c r="W66" s="196"/>
      <c r="X66" s="196"/>
      <c r="Y66" s="196"/>
      <c r="Z66" s="196"/>
      <c r="AA66" s="196"/>
    </row>
    <row r="67" spans="1:27" hidden="1" x14ac:dyDescent="0.25">
      <c r="Q67" s="196"/>
      <c r="R67" s="196"/>
      <c r="S67" s="196"/>
      <c r="T67" s="196"/>
      <c r="U67" s="196"/>
      <c r="V67" s="196"/>
      <c r="W67" s="196"/>
      <c r="X67" s="196"/>
      <c r="Y67" s="196"/>
      <c r="Z67" s="196"/>
      <c r="AA67" s="196"/>
    </row>
    <row r="68" spans="1:27" s="154" customFormat="1" hidden="1" x14ac:dyDescent="0.25">
      <c r="A68" s="207" t="s">
        <v>249</v>
      </c>
      <c r="B68" s="198">
        <f t="shared" ref="B68:P68" si="3">B63</f>
        <v>1</v>
      </c>
      <c r="C68" s="198">
        <f t="shared" si="3"/>
        <v>2</v>
      </c>
      <c r="D68" s="198">
        <f t="shared" si="3"/>
        <v>3</v>
      </c>
      <c r="E68" s="198">
        <f t="shared" si="3"/>
        <v>4</v>
      </c>
      <c r="F68" s="198">
        <f t="shared" si="3"/>
        <v>5</v>
      </c>
      <c r="G68" s="198">
        <f t="shared" si="3"/>
        <v>6</v>
      </c>
      <c r="H68" s="198">
        <f t="shared" si="3"/>
        <v>7</v>
      </c>
      <c r="I68" s="198">
        <f t="shared" si="3"/>
        <v>8</v>
      </c>
      <c r="J68" s="198">
        <f t="shared" si="3"/>
        <v>9</v>
      </c>
      <c r="K68" s="198">
        <f t="shared" si="3"/>
        <v>10</v>
      </c>
      <c r="L68" s="198">
        <f t="shared" si="3"/>
        <v>11</v>
      </c>
      <c r="M68" s="198">
        <f t="shared" si="3"/>
        <v>12</v>
      </c>
      <c r="N68" s="198">
        <f t="shared" si="3"/>
        <v>13</v>
      </c>
      <c r="O68" s="198">
        <f t="shared" si="3"/>
        <v>14</v>
      </c>
      <c r="P68" s="198">
        <f t="shared" si="3"/>
        <v>15</v>
      </c>
      <c r="Q68" s="198">
        <f>P68+1</f>
        <v>16</v>
      </c>
      <c r="R68" s="198">
        <f>Q68+1</f>
        <v>17</v>
      </c>
      <c r="S68" s="198">
        <f>R68+1</f>
        <v>18</v>
      </c>
      <c r="T68" s="198">
        <f>S68+1</f>
        <v>19</v>
      </c>
      <c r="U68" s="199">
        <f>T68+1</f>
        <v>20</v>
      </c>
      <c r="V68" s="196"/>
    </row>
    <row r="69" spans="1:27" s="148" customFormat="1" hidden="1" x14ac:dyDescent="0.25">
      <c r="A69" s="200" t="s">
        <v>108</v>
      </c>
      <c r="B69" s="208">
        <v>0</v>
      </c>
      <c r="C69" s="208">
        <f>B69+B70-B71</f>
        <v>0</v>
      </c>
      <c r="D69" s="208">
        <f t="shared" ref="D69:P69" si="4">C69+C70-C71</f>
        <v>0</v>
      </c>
      <c r="E69" s="208">
        <f t="shared" si="4"/>
        <v>0</v>
      </c>
      <c r="F69" s="208">
        <f t="shared" si="4"/>
        <v>0</v>
      </c>
      <c r="G69" s="208">
        <f t="shared" si="4"/>
        <v>0</v>
      </c>
      <c r="H69" s="208">
        <f t="shared" si="4"/>
        <v>0</v>
      </c>
      <c r="I69" s="208">
        <f t="shared" si="4"/>
        <v>0</v>
      </c>
      <c r="J69" s="208">
        <f t="shared" si="4"/>
        <v>0</v>
      </c>
      <c r="K69" s="208">
        <f t="shared" si="4"/>
        <v>0</v>
      </c>
      <c r="L69" s="208">
        <f t="shared" si="4"/>
        <v>0</v>
      </c>
      <c r="M69" s="208">
        <f t="shared" si="4"/>
        <v>0</v>
      </c>
      <c r="N69" s="208">
        <f t="shared" si="4"/>
        <v>0</v>
      </c>
      <c r="O69" s="208">
        <f t="shared" si="4"/>
        <v>0</v>
      </c>
      <c r="P69" s="208">
        <f t="shared" si="4"/>
        <v>0</v>
      </c>
      <c r="Q69" s="208">
        <f>P69+P70-P71</f>
        <v>0</v>
      </c>
      <c r="R69" s="208">
        <f>Q69+Q70-Q71</f>
        <v>0</v>
      </c>
      <c r="S69" s="208">
        <f>R69+R70-R71</f>
        <v>0</v>
      </c>
      <c r="T69" s="208">
        <f>S69+S70-S71</f>
        <v>0</v>
      </c>
      <c r="U69" s="209">
        <f>T69+T70-T71</f>
        <v>0</v>
      </c>
      <c r="V69" s="196"/>
    </row>
    <row r="70" spans="1:27" ht="15" hidden="1" customHeight="1" x14ac:dyDescent="0.25">
      <c r="A70" s="200" t="s">
        <v>107</v>
      </c>
      <c r="B70" s="208">
        <f>B18*B31*B59*1.18</f>
        <v>0</v>
      </c>
      <c r="C70" s="208">
        <v>0</v>
      </c>
      <c r="D70" s="208">
        <v>0</v>
      </c>
      <c r="E70" s="208">
        <v>0</v>
      </c>
      <c r="F70" s="208">
        <v>0</v>
      </c>
      <c r="G70" s="208">
        <v>0</v>
      </c>
      <c r="H70" s="208">
        <v>0</v>
      </c>
      <c r="I70" s="208">
        <v>0</v>
      </c>
      <c r="J70" s="208">
        <v>0</v>
      </c>
      <c r="K70" s="208">
        <v>0</v>
      </c>
      <c r="L70" s="208">
        <v>0</v>
      </c>
      <c r="M70" s="208">
        <v>0</v>
      </c>
      <c r="N70" s="208">
        <v>0</v>
      </c>
      <c r="O70" s="208">
        <v>0</v>
      </c>
      <c r="P70" s="208">
        <v>0</v>
      </c>
      <c r="Q70" s="208">
        <v>0</v>
      </c>
      <c r="R70" s="208">
        <v>0</v>
      </c>
      <c r="S70" s="208">
        <v>0</v>
      </c>
      <c r="T70" s="208">
        <v>0</v>
      </c>
      <c r="U70" s="209">
        <v>0</v>
      </c>
      <c r="V70" s="196"/>
    </row>
    <row r="71" spans="1:27" hidden="1" outlineLevel="1" x14ac:dyDescent="0.25">
      <c r="A71" s="200" t="s">
        <v>106</v>
      </c>
      <c r="B71" s="208">
        <f>$B$70/$B$56</f>
        <v>0</v>
      </c>
      <c r="C71" s="208">
        <f t="shared" ref="C71:U71" si="5">IF(ROUND(C69,1)=0,0,B71+C70/$B$52)</f>
        <v>0</v>
      </c>
      <c r="D71" s="208">
        <f t="shared" si="5"/>
        <v>0</v>
      </c>
      <c r="E71" s="208">
        <f t="shared" si="5"/>
        <v>0</v>
      </c>
      <c r="F71" s="208">
        <f t="shared" si="5"/>
        <v>0</v>
      </c>
      <c r="G71" s="208">
        <f t="shared" si="5"/>
        <v>0</v>
      </c>
      <c r="H71" s="208">
        <f t="shared" si="5"/>
        <v>0</v>
      </c>
      <c r="I71" s="208">
        <f t="shared" si="5"/>
        <v>0</v>
      </c>
      <c r="J71" s="208">
        <f t="shared" si="5"/>
        <v>0</v>
      </c>
      <c r="K71" s="208">
        <f t="shared" si="5"/>
        <v>0</v>
      </c>
      <c r="L71" s="208">
        <f t="shared" si="5"/>
        <v>0</v>
      </c>
      <c r="M71" s="208">
        <f t="shared" si="5"/>
        <v>0</v>
      </c>
      <c r="N71" s="208">
        <f t="shared" si="5"/>
        <v>0</v>
      </c>
      <c r="O71" s="208">
        <f t="shared" si="5"/>
        <v>0</v>
      </c>
      <c r="P71" s="208">
        <f t="shared" si="5"/>
        <v>0</v>
      </c>
      <c r="Q71" s="208">
        <f t="shared" si="5"/>
        <v>0</v>
      </c>
      <c r="R71" s="208">
        <f t="shared" si="5"/>
        <v>0</v>
      </c>
      <c r="S71" s="208">
        <f t="shared" si="5"/>
        <v>0</v>
      </c>
      <c r="T71" s="208">
        <f t="shared" si="5"/>
        <v>0</v>
      </c>
      <c r="U71" s="209">
        <f t="shared" si="5"/>
        <v>0</v>
      </c>
      <c r="V71" s="154"/>
    </row>
    <row r="72" spans="1:27" ht="16.5" hidden="1" outlineLevel="1" thickBot="1" x14ac:dyDescent="0.3">
      <c r="A72" s="203" t="s">
        <v>105</v>
      </c>
      <c r="B72" s="210">
        <f t="shared" ref="B72:U72" si="6">AVERAGE(SUM(B69:B70),(SUM(B69:B70)-B71))*$B$58</f>
        <v>0</v>
      </c>
      <c r="C72" s="210">
        <f t="shared" si="6"/>
        <v>0</v>
      </c>
      <c r="D72" s="210">
        <f t="shared" si="6"/>
        <v>0</v>
      </c>
      <c r="E72" s="210">
        <f t="shared" si="6"/>
        <v>0</v>
      </c>
      <c r="F72" s="210">
        <f t="shared" si="6"/>
        <v>0</v>
      </c>
      <c r="G72" s="210">
        <f t="shared" si="6"/>
        <v>0</v>
      </c>
      <c r="H72" s="210">
        <f t="shared" si="6"/>
        <v>0</v>
      </c>
      <c r="I72" s="210">
        <f t="shared" si="6"/>
        <v>0</v>
      </c>
      <c r="J72" s="210">
        <f t="shared" si="6"/>
        <v>0</v>
      </c>
      <c r="K72" s="210">
        <f t="shared" si="6"/>
        <v>0</v>
      </c>
      <c r="L72" s="210">
        <f t="shared" si="6"/>
        <v>0</v>
      </c>
      <c r="M72" s="210">
        <f t="shared" si="6"/>
        <v>0</v>
      </c>
      <c r="N72" s="210">
        <f t="shared" si="6"/>
        <v>0</v>
      </c>
      <c r="O72" s="210">
        <f t="shared" si="6"/>
        <v>0</v>
      </c>
      <c r="P72" s="210">
        <f t="shared" si="6"/>
        <v>0</v>
      </c>
      <c r="Q72" s="210">
        <f t="shared" si="6"/>
        <v>0</v>
      </c>
      <c r="R72" s="210">
        <f t="shared" si="6"/>
        <v>0</v>
      </c>
      <c r="S72" s="210">
        <f t="shared" si="6"/>
        <v>0</v>
      </c>
      <c r="T72" s="210">
        <f t="shared" si="6"/>
        <v>0</v>
      </c>
      <c r="U72" s="211">
        <f t="shared" si="6"/>
        <v>0</v>
      </c>
      <c r="V72" s="148"/>
    </row>
    <row r="73" spans="1:27" hidden="1" outlineLevel="1" x14ac:dyDescent="0.25">
      <c r="A73" s="154"/>
      <c r="B73" s="212"/>
      <c r="C73" s="212"/>
      <c r="D73" s="212"/>
      <c r="E73" s="212"/>
      <c r="F73" s="212"/>
      <c r="G73" s="212"/>
      <c r="H73" s="212"/>
      <c r="I73" s="212"/>
      <c r="J73" s="212"/>
      <c r="K73" s="212"/>
      <c r="L73" s="212"/>
      <c r="M73" s="212"/>
      <c r="N73" s="212"/>
      <c r="O73" s="212"/>
      <c r="P73" s="196"/>
      <c r="Q73" s="148"/>
    </row>
    <row r="74" spans="1:27" ht="16.5" hidden="1" customHeight="1" outlineLevel="1" x14ac:dyDescent="0.25">
      <c r="A74" s="207" t="s">
        <v>250</v>
      </c>
      <c r="B74" s="198">
        <f t="shared" ref="B74:P74" si="7">B63</f>
        <v>1</v>
      </c>
      <c r="C74" s="198">
        <f t="shared" si="7"/>
        <v>2</v>
      </c>
      <c r="D74" s="198">
        <f t="shared" si="7"/>
        <v>3</v>
      </c>
      <c r="E74" s="198">
        <f t="shared" si="7"/>
        <v>4</v>
      </c>
      <c r="F74" s="198">
        <f t="shared" si="7"/>
        <v>5</v>
      </c>
      <c r="G74" s="198">
        <f t="shared" si="7"/>
        <v>6</v>
      </c>
      <c r="H74" s="198">
        <f t="shared" si="7"/>
        <v>7</v>
      </c>
      <c r="I74" s="198">
        <f t="shared" si="7"/>
        <v>8</v>
      </c>
      <c r="J74" s="198">
        <f t="shared" si="7"/>
        <v>9</v>
      </c>
      <c r="K74" s="198">
        <f t="shared" si="7"/>
        <v>10</v>
      </c>
      <c r="L74" s="198">
        <f t="shared" si="7"/>
        <v>11</v>
      </c>
      <c r="M74" s="198">
        <f t="shared" si="7"/>
        <v>12</v>
      </c>
      <c r="N74" s="198">
        <f t="shared" si="7"/>
        <v>13</v>
      </c>
      <c r="O74" s="198">
        <f t="shared" si="7"/>
        <v>14</v>
      </c>
      <c r="P74" s="198">
        <f t="shared" si="7"/>
        <v>15</v>
      </c>
      <c r="Q74" s="213">
        <f>P74+1</f>
        <v>16</v>
      </c>
      <c r="R74" s="198">
        <f>Q74+1</f>
        <v>17</v>
      </c>
      <c r="S74" s="198">
        <f>R74+1</f>
        <v>18</v>
      </c>
      <c r="T74" s="198">
        <f>S74+1</f>
        <v>19</v>
      </c>
      <c r="U74" s="199">
        <f>T74+1</f>
        <v>20</v>
      </c>
    </row>
    <row r="75" spans="1:27" ht="16.5" hidden="1" customHeight="1" outlineLevel="1" x14ac:dyDescent="0.25">
      <c r="A75" s="214" t="s">
        <v>104</v>
      </c>
      <c r="B75" s="215">
        <f t="shared" ref="B75:O75" si="8">B66*$B$31</f>
        <v>0</v>
      </c>
      <c r="C75" s="215">
        <f t="shared" si="8"/>
        <v>0</v>
      </c>
      <c r="D75" s="215">
        <f t="shared" si="8"/>
        <v>0</v>
      </c>
      <c r="E75" s="215">
        <f t="shared" si="8"/>
        <v>0</v>
      </c>
      <c r="F75" s="215">
        <f t="shared" si="8"/>
        <v>0</v>
      </c>
      <c r="G75" s="215">
        <f t="shared" si="8"/>
        <v>0</v>
      </c>
      <c r="H75" s="215">
        <f t="shared" si="8"/>
        <v>0</v>
      </c>
      <c r="I75" s="215">
        <f t="shared" si="8"/>
        <v>0</v>
      </c>
      <c r="J75" s="215">
        <f t="shared" si="8"/>
        <v>0</v>
      </c>
      <c r="K75" s="215">
        <f t="shared" si="8"/>
        <v>0</v>
      </c>
      <c r="L75" s="215">
        <f t="shared" si="8"/>
        <v>0</v>
      </c>
      <c r="M75" s="215">
        <f t="shared" si="8"/>
        <v>0</v>
      </c>
      <c r="N75" s="215">
        <f t="shared" si="8"/>
        <v>0</v>
      </c>
      <c r="O75" s="215">
        <f t="shared" si="8"/>
        <v>0</v>
      </c>
      <c r="P75" s="216"/>
      <c r="Q75" s="217"/>
      <c r="R75" s="217"/>
      <c r="S75" s="217"/>
      <c r="T75" s="217"/>
      <c r="U75" s="218"/>
    </row>
    <row r="76" spans="1:27" ht="16.5" customHeight="1" outlineLevel="1" x14ac:dyDescent="0.25">
      <c r="A76" s="219" t="s">
        <v>103</v>
      </c>
      <c r="B76" s="220">
        <f t="shared" ref="B76:U76" si="9">SUM(B77:B84)</f>
        <v>0</v>
      </c>
      <c r="C76" s="220">
        <f t="shared" si="9"/>
        <v>0</v>
      </c>
      <c r="D76" s="220">
        <f t="shared" si="9"/>
        <v>0</v>
      </c>
      <c r="E76" s="220">
        <f t="shared" si="9"/>
        <v>0</v>
      </c>
      <c r="F76" s="220">
        <f t="shared" si="9"/>
        <v>0</v>
      </c>
      <c r="G76" s="220">
        <f t="shared" si="9"/>
        <v>0</v>
      </c>
      <c r="H76" s="220">
        <f t="shared" si="9"/>
        <v>0</v>
      </c>
      <c r="I76" s="220">
        <f t="shared" si="9"/>
        <v>0</v>
      </c>
      <c r="J76" s="220">
        <f t="shared" si="9"/>
        <v>0</v>
      </c>
      <c r="K76" s="220">
        <f t="shared" si="9"/>
        <v>0</v>
      </c>
      <c r="L76" s="220">
        <f t="shared" si="9"/>
        <v>0</v>
      </c>
      <c r="M76" s="220">
        <f t="shared" si="9"/>
        <v>0</v>
      </c>
      <c r="N76" s="220">
        <f t="shared" si="9"/>
        <v>0</v>
      </c>
      <c r="O76" s="220">
        <f t="shared" si="9"/>
        <v>0</v>
      </c>
      <c r="P76" s="220">
        <f t="shared" si="9"/>
        <v>0</v>
      </c>
      <c r="Q76" s="220">
        <f t="shared" si="9"/>
        <v>0</v>
      </c>
      <c r="R76" s="220">
        <f t="shared" si="9"/>
        <v>0</v>
      </c>
      <c r="S76" s="220">
        <f t="shared" si="9"/>
        <v>0</v>
      </c>
      <c r="T76" s="220">
        <f t="shared" si="9"/>
        <v>0</v>
      </c>
      <c r="U76" s="221">
        <f t="shared" si="9"/>
        <v>0</v>
      </c>
    </row>
    <row r="77" spans="1:27" hidden="1" outlineLevel="1" x14ac:dyDescent="0.25">
      <c r="A77" s="222" t="str">
        <f>A32</f>
        <v>Затраты на текущий ремонт ТП (строит.часть), т.руб. без НДС</v>
      </c>
      <c r="B77" s="223">
        <f t="shared" ref="B77:U77" si="10">-IF(B$63/$B$34-INT(B63/$B$34)&lt;&gt;0,0,$B$32*(1+B$65)*$B$31)</f>
        <v>0</v>
      </c>
      <c r="C77" s="223">
        <f t="shared" si="10"/>
        <v>0</v>
      </c>
      <c r="D77" s="223">
        <f t="shared" si="10"/>
        <v>0</v>
      </c>
      <c r="E77" s="223">
        <f t="shared" si="10"/>
        <v>0</v>
      </c>
      <c r="F77" s="223">
        <f t="shared" si="10"/>
        <v>0</v>
      </c>
      <c r="G77" s="223">
        <f t="shared" si="10"/>
        <v>0</v>
      </c>
      <c r="H77" s="223">
        <f t="shared" si="10"/>
        <v>0</v>
      </c>
      <c r="I77" s="223">
        <f t="shared" si="10"/>
        <v>0</v>
      </c>
      <c r="J77" s="223">
        <f t="shared" si="10"/>
        <v>0</v>
      </c>
      <c r="K77" s="223">
        <f t="shared" si="10"/>
        <v>0</v>
      </c>
      <c r="L77" s="223">
        <f t="shared" si="10"/>
        <v>0</v>
      </c>
      <c r="M77" s="223">
        <f t="shared" si="10"/>
        <v>0</v>
      </c>
      <c r="N77" s="223">
        <f t="shared" si="10"/>
        <v>0</v>
      </c>
      <c r="O77" s="223">
        <f t="shared" si="10"/>
        <v>0</v>
      </c>
      <c r="P77" s="223">
        <f t="shared" si="10"/>
        <v>0</v>
      </c>
      <c r="Q77" s="223">
        <f t="shared" si="10"/>
        <v>0</v>
      </c>
      <c r="R77" s="223">
        <f t="shared" si="10"/>
        <v>0</v>
      </c>
      <c r="S77" s="223">
        <f t="shared" si="10"/>
        <v>0</v>
      </c>
      <c r="T77" s="223">
        <f t="shared" si="10"/>
        <v>0</v>
      </c>
      <c r="U77" s="224">
        <f t="shared" si="10"/>
        <v>0</v>
      </c>
    </row>
    <row r="78" spans="1:27" hidden="1" outlineLevel="1" x14ac:dyDescent="0.25">
      <c r="A78" s="222" t="str">
        <f>A38</f>
        <v>Затраты на капитальный ремонт ТП (строит.часть), т.руб. без НДС</v>
      </c>
      <c r="B78" s="223">
        <f t="shared" ref="B78:U78" si="11">-IF(B$63/$B$40-INT(B63/$B$40)&lt;&gt;0,0,$B$38*(1+B$65)*$B$31)</f>
        <v>0</v>
      </c>
      <c r="C78" s="223">
        <f t="shared" si="11"/>
        <v>0</v>
      </c>
      <c r="D78" s="223">
        <f t="shared" si="11"/>
        <v>0</v>
      </c>
      <c r="E78" s="223">
        <f t="shared" si="11"/>
        <v>0</v>
      </c>
      <c r="F78" s="223">
        <f t="shared" si="11"/>
        <v>0</v>
      </c>
      <c r="G78" s="223">
        <f t="shared" si="11"/>
        <v>0</v>
      </c>
      <c r="H78" s="223">
        <f t="shared" si="11"/>
        <v>0</v>
      </c>
      <c r="I78" s="223">
        <f t="shared" si="11"/>
        <v>0</v>
      </c>
      <c r="J78" s="223">
        <f t="shared" si="11"/>
        <v>0</v>
      </c>
      <c r="K78" s="223">
        <f t="shared" si="11"/>
        <v>0</v>
      </c>
      <c r="L78" s="223">
        <f t="shared" si="11"/>
        <v>0</v>
      </c>
      <c r="M78" s="223">
        <f t="shared" si="11"/>
        <v>0</v>
      </c>
      <c r="N78" s="223">
        <f t="shared" si="11"/>
        <v>0</v>
      </c>
      <c r="O78" s="223">
        <f t="shared" si="11"/>
        <v>0</v>
      </c>
      <c r="P78" s="223">
        <f t="shared" si="11"/>
        <v>0</v>
      </c>
      <c r="Q78" s="223">
        <f t="shared" si="11"/>
        <v>0</v>
      </c>
      <c r="R78" s="223">
        <f t="shared" si="11"/>
        <v>0</v>
      </c>
      <c r="S78" s="223">
        <f t="shared" si="11"/>
        <v>0</v>
      </c>
      <c r="T78" s="223">
        <f t="shared" si="11"/>
        <v>0</v>
      </c>
      <c r="U78" s="224">
        <f t="shared" si="11"/>
        <v>0</v>
      </c>
    </row>
    <row r="79" spans="1:27" hidden="1" x14ac:dyDescent="0.25">
      <c r="A79" s="222" t="str">
        <f>A44</f>
        <v>Затраты на капитальный ремонт КЛ т.руб. без НДС</v>
      </c>
      <c r="B79" s="223">
        <f t="shared" ref="B79:U79" si="12">-IF(B$63/$B$47-INT(B63/$B$47)&lt;&gt;0,0,$B$44*(1+B$65)*$B$45)</f>
        <v>0</v>
      </c>
      <c r="C79" s="223">
        <f t="shared" si="12"/>
        <v>0</v>
      </c>
      <c r="D79" s="223">
        <f t="shared" si="12"/>
        <v>0</v>
      </c>
      <c r="E79" s="223">
        <f t="shared" si="12"/>
        <v>0</v>
      </c>
      <c r="F79" s="223">
        <f t="shared" si="12"/>
        <v>0</v>
      </c>
      <c r="G79" s="223">
        <f t="shared" si="12"/>
        <v>0</v>
      </c>
      <c r="H79" s="223">
        <f t="shared" si="12"/>
        <v>0</v>
      </c>
      <c r="I79" s="223">
        <f t="shared" si="12"/>
        <v>0</v>
      </c>
      <c r="J79" s="223">
        <f t="shared" si="12"/>
        <v>0</v>
      </c>
      <c r="K79" s="223">
        <f t="shared" si="12"/>
        <v>0</v>
      </c>
      <c r="L79" s="223">
        <f t="shared" si="12"/>
        <v>0</v>
      </c>
      <c r="M79" s="223">
        <f t="shared" si="12"/>
        <v>0</v>
      </c>
      <c r="N79" s="223">
        <f t="shared" si="12"/>
        <v>0</v>
      </c>
      <c r="O79" s="223">
        <f t="shared" si="12"/>
        <v>0</v>
      </c>
      <c r="P79" s="223">
        <f t="shared" si="12"/>
        <v>0</v>
      </c>
      <c r="Q79" s="223">
        <f t="shared" si="12"/>
        <v>0</v>
      </c>
      <c r="R79" s="223">
        <f t="shared" si="12"/>
        <v>0</v>
      </c>
      <c r="S79" s="223">
        <f t="shared" si="12"/>
        <v>0</v>
      </c>
      <c r="T79" s="223">
        <f t="shared" si="12"/>
        <v>0</v>
      </c>
      <c r="U79" s="224">
        <f t="shared" si="12"/>
        <v>0</v>
      </c>
    </row>
    <row r="80" spans="1:27" s="148" customFormat="1" hidden="1" x14ac:dyDescent="0.25">
      <c r="A80" s="222" t="str">
        <f>A35</f>
        <v>Затраты на текущий ремонт ТП (оборудование), т.руб. без НДС</v>
      </c>
      <c r="B80" s="223">
        <f>-IF(B$63/$B$37-INT(B63/$B$37)&lt;&gt;0,0,$B$35*(1+B$65)*$B$31)</f>
        <v>0</v>
      </c>
      <c r="C80" s="223">
        <f t="shared" ref="C80:U80" si="13">-IF(C$63/$B$37-INT(C63/$B$37)&lt;&gt;0,0,$B$35*(1+C$65)*$B$31)</f>
        <v>0</v>
      </c>
      <c r="D80" s="223">
        <f t="shared" si="13"/>
        <v>0</v>
      </c>
      <c r="E80" s="223">
        <f t="shared" si="13"/>
        <v>0</v>
      </c>
      <c r="F80" s="223">
        <f t="shared" si="13"/>
        <v>0</v>
      </c>
      <c r="G80" s="223">
        <f t="shared" si="13"/>
        <v>0</v>
      </c>
      <c r="H80" s="223">
        <f t="shared" si="13"/>
        <v>0</v>
      </c>
      <c r="I80" s="223">
        <f t="shared" si="13"/>
        <v>0</v>
      </c>
      <c r="J80" s="223">
        <f t="shared" si="13"/>
        <v>0</v>
      </c>
      <c r="K80" s="223">
        <f t="shared" si="13"/>
        <v>0</v>
      </c>
      <c r="L80" s="223">
        <f t="shared" si="13"/>
        <v>0</v>
      </c>
      <c r="M80" s="223">
        <f t="shared" si="13"/>
        <v>0</v>
      </c>
      <c r="N80" s="223">
        <f t="shared" si="13"/>
        <v>0</v>
      </c>
      <c r="O80" s="223">
        <f t="shared" si="13"/>
        <v>0</v>
      </c>
      <c r="P80" s="223">
        <f t="shared" si="13"/>
        <v>0</v>
      </c>
      <c r="Q80" s="223">
        <f t="shared" si="13"/>
        <v>0</v>
      </c>
      <c r="R80" s="223">
        <f t="shared" si="13"/>
        <v>0</v>
      </c>
      <c r="S80" s="223">
        <f t="shared" si="13"/>
        <v>0</v>
      </c>
      <c r="T80" s="223">
        <f t="shared" si="13"/>
        <v>0</v>
      </c>
      <c r="U80" s="224">
        <f t="shared" si="13"/>
        <v>0</v>
      </c>
      <c r="V80" s="140"/>
    </row>
    <row r="81" spans="1:27" hidden="1" x14ac:dyDescent="0.25">
      <c r="A81" s="222" t="str">
        <f>A41</f>
        <v>Затраты на капитальный ремонт ТП (оборудование), т.руб. без НДС</v>
      </c>
      <c r="B81" s="223">
        <f>-IF(B$63/$B$42-INT(B63/$B$42)&lt;&gt;0,0,$B$41*(1+B$65)*$B$31)</f>
        <v>0</v>
      </c>
      <c r="C81" s="223">
        <f t="shared" ref="C81:U81" si="14">-IF(C$63/$B$42-INT(C63/$B$42)&lt;&gt;0,0,$B$41*(1+C$65)*$B$31)</f>
        <v>0</v>
      </c>
      <c r="D81" s="223">
        <f t="shared" si="14"/>
        <v>0</v>
      </c>
      <c r="E81" s="223">
        <f t="shared" si="14"/>
        <v>0</v>
      </c>
      <c r="F81" s="223">
        <f t="shared" si="14"/>
        <v>0</v>
      </c>
      <c r="G81" s="223">
        <f t="shared" si="14"/>
        <v>0</v>
      </c>
      <c r="H81" s="223">
        <f t="shared" si="14"/>
        <v>0</v>
      </c>
      <c r="I81" s="223">
        <f t="shared" si="14"/>
        <v>0</v>
      </c>
      <c r="J81" s="223">
        <f t="shared" si="14"/>
        <v>0</v>
      </c>
      <c r="K81" s="223">
        <f t="shared" si="14"/>
        <v>0</v>
      </c>
      <c r="L81" s="223">
        <f t="shared" si="14"/>
        <v>0</v>
      </c>
      <c r="M81" s="223">
        <f t="shared" si="14"/>
        <v>0</v>
      </c>
      <c r="N81" s="223">
        <f t="shared" si="14"/>
        <v>0</v>
      </c>
      <c r="O81" s="223">
        <f t="shared" si="14"/>
        <v>0</v>
      </c>
      <c r="P81" s="223">
        <f t="shared" si="14"/>
        <v>0</v>
      </c>
      <c r="Q81" s="223">
        <f t="shared" si="14"/>
        <v>0</v>
      </c>
      <c r="R81" s="223">
        <f t="shared" si="14"/>
        <v>0</v>
      </c>
      <c r="S81" s="223">
        <f t="shared" si="14"/>
        <v>0</v>
      </c>
      <c r="T81" s="223">
        <f t="shared" si="14"/>
        <v>0</v>
      </c>
      <c r="U81" s="224">
        <f t="shared" si="14"/>
        <v>0</v>
      </c>
    </row>
    <row r="82" spans="1:27" s="148" customFormat="1" hidden="1" x14ac:dyDescent="0.25">
      <c r="A82" s="222" t="s">
        <v>251</v>
      </c>
      <c r="B82" s="223"/>
      <c r="C82" s="223">
        <f>-$B$49</f>
        <v>0</v>
      </c>
      <c r="D82" s="223">
        <f t="shared" ref="D82:U82" si="15">-$B$49*(1+D65)</f>
        <v>0</v>
      </c>
      <c r="E82" s="223">
        <f t="shared" si="15"/>
        <v>0</v>
      </c>
      <c r="F82" s="223">
        <f t="shared" si="15"/>
        <v>0</v>
      </c>
      <c r="G82" s="223">
        <f t="shared" si="15"/>
        <v>0</v>
      </c>
      <c r="H82" s="223">
        <f t="shared" si="15"/>
        <v>0</v>
      </c>
      <c r="I82" s="223">
        <f t="shared" si="15"/>
        <v>0</v>
      </c>
      <c r="J82" s="223">
        <f t="shared" si="15"/>
        <v>0</v>
      </c>
      <c r="K82" s="223">
        <f t="shared" si="15"/>
        <v>0</v>
      </c>
      <c r="L82" s="223">
        <f t="shared" si="15"/>
        <v>0</v>
      </c>
      <c r="M82" s="223">
        <f t="shared" si="15"/>
        <v>0</v>
      </c>
      <c r="N82" s="223">
        <f t="shared" si="15"/>
        <v>0</v>
      </c>
      <c r="O82" s="223">
        <f t="shared" si="15"/>
        <v>0</v>
      </c>
      <c r="P82" s="223">
        <f t="shared" si="15"/>
        <v>0</v>
      </c>
      <c r="Q82" s="223">
        <f t="shared" si="15"/>
        <v>0</v>
      </c>
      <c r="R82" s="223">
        <f t="shared" si="15"/>
        <v>0</v>
      </c>
      <c r="S82" s="223">
        <f t="shared" si="15"/>
        <v>0</v>
      </c>
      <c r="T82" s="223">
        <f t="shared" si="15"/>
        <v>0</v>
      </c>
      <c r="U82" s="224">
        <f t="shared" si="15"/>
        <v>0</v>
      </c>
      <c r="V82" s="140"/>
    </row>
    <row r="83" spans="1:27" s="148" customFormat="1" hidden="1" x14ac:dyDescent="0.25">
      <c r="A83" s="222" t="s">
        <v>252</v>
      </c>
      <c r="B83" s="223"/>
      <c r="C83" s="223">
        <f t="shared" ref="C83:U83" si="16">-$B$50*(1+C65)*$B$31</f>
        <v>0</v>
      </c>
      <c r="D83" s="223">
        <f t="shared" si="16"/>
        <v>0</v>
      </c>
      <c r="E83" s="223">
        <f t="shared" si="16"/>
        <v>0</v>
      </c>
      <c r="F83" s="223">
        <f t="shared" si="16"/>
        <v>0</v>
      </c>
      <c r="G83" s="223">
        <f t="shared" si="16"/>
        <v>0</v>
      </c>
      <c r="H83" s="223">
        <f t="shared" si="16"/>
        <v>0</v>
      </c>
      <c r="I83" s="223">
        <f t="shared" si="16"/>
        <v>0</v>
      </c>
      <c r="J83" s="223">
        <f t="shared" si="16"/>
        <v>0</v>
      </c>
      <c r="K83" s="223">
        <f t="shared" si="16"/>
        <v>0</v>
      </c>
      <c r="L83" s="223">
        <f t="shared" si="16"/>
        <v>0</v>
      </c>
      <c r="M83" s="223">
        <f t="shared" si="16"/>
        <v>0</v>
      </c>
      <c r="N83" s="223">
        <f t="shared" si="16"/>
        <v>0</v>
      </c>
      <c r="O83" s="223">
        <f t="shared" si="16"/>
        <v>0</v>
      </c>
      <c r="P83" s="223">
        <f t="shared" si="16"/>
        <v>0</v>
      </c>
      <c r="Q83" s="223">
        <f t="shared" si="16"/>
        <v>0</v>
      </c>
      <c r="R83" s="223">
        <f t="shared" si="16"/>
        <v>0</v>
      </c>
      <c r="S83" s="223">
        <f t="shared" si="16"/>
        <v>0</v>
      </c>
      <c r="T83" s="223">
        <f t="shared" si="16"/>
        <v>0</v>
      </c>
      <c r="U83" s="224">
        <f t="shared" si="16"/>
        <v>0</v>
      </c>
    </row>
    <row r="84" spans="1:27" ht="31.5" x14ac:dyDescent="0.25">
      <c r="A84" s="225" t="s">
        <v>253</v>
      </c>
      <c r="B84" s="223"/>
      <c r="C84" s="223">
        <f t="shared" ref="C84:U84" si="17">-$B$51*(1+C65)*$B$31</f>
        <v>0</v>
      </c>
      <c r="D84" s="223">
        <f t="shared" si="17"/>
        <v>0</v>
      </c>
      <c r="E84" s="223">
        <f t="shared" si="17"/>
        <v>0</v>
      </c>
      <c r="F84" s="223">
        <f t="shared" si="17"/>
        <v>0</v>
      </c>
      <c r="G84" s="223">
        <f t="shared" si="17"/>
        <v>0</v>
      </c>
      <c r="H84" s="223">
        <f t="shared" si="17"/>
        <v>0</v>
      </c>
      <c r="I84" s="223">
        <f t="shared" si="17"/>
        <v>0</v>
      </c>
      <c r="J84" s="223">
        <f t="shared" si="17"/>
        <v>0</v>
      </c>
      <c r="K84" s="223">
        <f t="shared" si="17"/>
        <v>0</v>
      </c>
      <c r="L84" s="223">
        <f t="shared" si="17"/>
        <v>0</v>
      </c>
      <c r="M84" s="223">
        <f t="shared" si="17"/>
        <v>0</v>
      </c>
      <c r="N84" s="223">
        <f t="shared" si="17"/>
        <v>0</v>
      </c>
      <c r="O84" s="223">
        <f t="shared" si="17"/>
        <v>0</v>
      </c>
      <c r="P84" s="223">
        <f t="shared" si="17"/>
        <v>0</v>
      </c>
      <c r="Q84" s="223">
        <f t="shared" si="17"/>
        <v>0</v>
      </c>
      <c r="R84" s="223">
        <f t="shared" si="17"/>
        <v>0</v>
      </c>
      <c r="S84" s="223">
        <f t="shared" si="17"/>
        <v>0</v>
      </c>
      <c r="T84" s="223">
        <f t="shared" si="17"/>
        <v>0</v>
      </c>
      <c r="U84" s="224">
        <f t="shared" si="17"/>
        <v>0</v>
      </c>
    </row>
    <row r="85" spans="1:27" s="148" customFormat="1" x14ac:dyDescent="0.25">
      <c r="A85" s="222" t="s">
        <v>102</v>
      </c>
      <c r="B85" s="223"/>
      <c r="C85" s="223"/>
      <c r="D85" s="223"/>
      <c r="E85" s="223"/>
      <c r="F85" s="223"/>
      <c r="G85" s="223"/>
      <c r="H85" s="223"/>
      <c r="I85" s="223"/>
      <c r="J85" s="223"/>
      <c r="K85" s="223"/>
      <c r="L85" s="223"/>
      <c r="M85" s="223"/>
      <c r="N85" s="223"/>
      <c r="O85" s="223"/>
      <c r="P85" s="223"/>
      <c r="Q85" s="223"/>
      <c r="R85" s="223"/>
      <c r="S85" s="223"/>
      <c r="T85" s="223"/>
      <c r="U85" s="224"/>
    </row>
    <row r="86" spans="1:27" x14ac:dyDescent="0.25">
      <c r="A86" s="226" t="s">
        <v>254</v>
      </c>
      <c r="B86" s="227">
        <f t="shared" ref="B86:U86" si="18">B75+B76</f>
        <v>0</v>
      </c>
      <c r="C86" s="227">
        <f>C75+C76</f>
        <v>0</v>
      </c>
      <c r="D86" s="227">
        <f t="shared" si="18"/>
        <v>0</v>
      </c>
      <c r="E86" s="227">
        <f t="shared" si="18"/>
        <v>0</v>
      </c>
      <c r="F86" s="227">
        <f t="shared" si="18"/>
        <v>0</v>
      </c>
      <c r="G86" s="227">
        <f t="shared" si="18"/>
        <v>0</v>
      </c>
      <c r="H86" s="227">
        <f t="shared" si="18"/>
        <v>0</v>
      </c>
      <c r="I86" s="227">
        <f t="shared" si="18"/>
        <v>0</v>
      </c>
      <c r="J86" s="227">
        <f t="shared" si="18"/>
        <v>0</v>
      </c>
      <c r="K86" s="227">
        <f t="shared" si="18"/>
        <v>0</v>
      </c>
      <c r="L86" s="227">
        <f t="shared" si="18"/>
        <v>0</v>
      </c>
      <c r="M86" s="227">
        <f t="shared" si="18"/>
        <v>0</v>
      </c>
      <c r="N86" s="227">
        <f t="shared" si="18"/>
        <v>0</v>
      </c>
      <c r="O86" s="227">
        <f t="shared" si="18"/>
        <v>0</v>
      </c>
      <c r="P86" s="227">
        <f t="shared" si="18"/>
        <v>0</v>
      </c>
      <c r="Q86" s="227">
        <f t="shared" si="18"/>
        <v>0</v>
      </c>
      <c r="R86" s="227">
        <f t="shared" si="18"/>
        <v>0</v>
      </c>
      <c r="S86" s="227">
        <f t="shared" si="18"/>
        <v>0</v>
      </c>
      <c r="T86" s="227">
        <f t="shared" si="18"/>
        <v>0</v>
      </c>
      <c r="U86" s="228">
        <f t="shared" si="18"/>
        <v>0</v>
      </c>
      <c r="V86" s="148"/>
    </row>
    <row r="87" spans="1:27" x14ac:dyDescent="0.25">
      <c r="A87" s="222" t="s">
        <v>255</v>
      </c>
      <c r="B87" s="223"/>
      <c r="C87" s="223">
        <f>IF(C74&lt;$B$26+2,-($B$21)/$B$26,0)</f>
        <v>-245.32326272799997</v>
      </c>
      <c r="D87" s="223">
        <f t="shared" ref="D87:K87" si="19">IF(D74&lt;$B$26+2,-($B$21)/$B$26,0)</f>
        <v>-245.32326272799997</v>
      </c>
      <c r="E87" s="223">
        <f t="shared" si="19"/>
        <v>-245.32326272799997</v>
      </c>
      <c r="F87" s="223">
        <f t="shared" si="19"/>
        <v>-245.32326272799997</v>
      </c>
      <c r="G87" s="223">
        <f t="shared" si="19"/>
        <v>-245.32326272799997</v>
      </c>
      <c r="H87" s="223">
        <f t="shared" si="19"/>
        <v>0</v>
      </c>
      <c r="I87" s="223">
        <f t="shared" si="19"/>
        <v>0</v>
      </c>
      <c r="J87" s="223">
        <f t="shared" si="19"/>
        <v>0</v>
      </c>
      <c r="K87" s="223">
        <f t="shared" si="19"/>
        <v>0</v>
      </c>
      <c r="L87" s="223">
        <f t="shared" ref="L87:U87" si="20">IF(L74&lt;$B$26+2,-($B$20+$B$21)/$B$26,0)</f>
        <v>0</v>
      </c>
      <c r="M87" s="223">
        <f t="shared" si="20"/>
        <v>0</v>
      </c>
      <c r="N87" s="223">
        <f t="shared" si="20"/>
        <v>0</v>
      </c>
      <c r="O87" s="223">
        <f t="shared" si="20"/>
        <v>0</v>
      </c>
      <c r="P87" s="223">
        <f t="shared" si="20"/>
        <v>0</v>
      </c>
      <c r="Q87" s="223">
        <f t="shared" si="20"/>
        <v>0</v>
      </c>
      <c r="R87" s="223">
        <f t="shared" si="20"/>
        <v>0</v>
      </c>
      <c r="S87" s="223">
        <f t="shared" si="20"/>
        <v>0</v>
      </c>
      <c r="T87" s="223">
        <f t="shared" si="20"/>
        <v>0</v>
      </c>
      <c r="U87" s="224">
        <f t="shared" si="20"/>
        <v>0</v>
      </c>
    </row>
    <row r="88" spans="1:27" x14ac:dyDescent="0.25">
      <c r="A88" s="222" t="s">
        <v>256</v>
      </c>
      <c r="B88" s="223"/>
      <c r="C88" s="223">
        <f>IF(C74&lt;$B$29+2,-($B$20+$B$24)/$B$29,0)</f>
        <v>-1147.2876666666671</v>
      </c>
      <c r="D88" s="223">
        <f t="shared" ref="D88:M88" si="21">IF(D74&lt;$B$29+2,-($B$20+$B$24)/$B$29,0)</f>
        <v>-1147.2876666666671</v>
      </c>
      <c r="E88" s="223">
        <f t="shared" si="21"/>
        <v>-1147.2876666666671</v>
      </c>
      <c r="F88" s="223">
        <f t="shared" si="21"/>
        <v>-1147.2876666666671</v>
      </c>
      <c r="G88" s="223">
        <f t="shared" si="21"/>
        <v>-1147.2876666666671</v>
      </c>
      <c r="H88" s="223">
        <f t="shared" si="21"/>
        <v>-1147.2876666666671</v>
      </c>
      <c r="I88" s="223">
        <f t="shared" si="21"/>
        <v>-1147.2876666666671</v>
      </c>
      <c r="J88" s="223">
        <f t="shared" si="21"/>
        <v>-1147.2876666666671</v>
      </c>
      <c r="K88" s="223">
        <f t="shared" si="21"/>
        <v>-1147.2876666666671</v>
      </c>
      <c r="L88" s="223">
        <f t="shared" si="21"/>
        <v>-1147.2876666666671</v>
      </c>
      <c r="M88" s="223">
        <f t="shared" si="21"/>
        <v>0</v>
      </c>
      <c r="N88" s="223">
        <f t="shared" ref="N88:U88" si="22">IF(N74&lt;$B$29+2,-($B$20)/$B$29,0)</f>
        <v>0</v>
      </c>
      <c r="O88" s="223">
        <f t="shared" si="22"/>
        <v>0</v>
      </c>
      <c r="P88" s="223">
        <f t="shared" si="22"/>
        <v>0</v>
      </c>
      <c r="Q88" s="223">
        <f t="shared" si="22"/>
        <v>0</v>
      </c>
      <c r="R88" s="223">
        <f t="shared" si="22"/>
        <v>0</v>
      </c>
      <c r="S88" s="223">
        <f t="shared" si="22"/>
        <v>0</v>
      </c>
      <c r="T88" s="223">
        <f t="shared" si="22"/>
        <v>0</v>
      </c>
      <c r="U88" s="224">
        <f t="shared" si="22"/>
        <v>0</v>
      </c>
    </row>
    <row r="89" spans="1:27" x14ac:dyDescent="0.25">
      <c r="A89" s="222" t="s">
        <v>257</v>
      </c>
      <c r="B89" s="223"/>
      <c r="C89" s="223">
        <f>IF(C74&lt;$B$27+2,-($B$25+$B$22+$B$23)/$B$27,0)</f>
        <v>-795.0845238095244</v>
      </c>
      <c r="D89" s="223">
        <f t="shared" ref="D89:M89" si="23">IF(D74&lt;$B$27+2,-($B$25+$B$22+$B$23)/$B$27,0)</f>
        <v>-795.0845238095244</v>
      </c>
      <c r="E89" s="223">
        <f t="shared" si="23"/>
        <v>-795.0845238095244</v>
      </c>
      <c r="F89" s="223">
        <f t="shared" si="23"/>
        <v>-795.0845238095244</v>
      </c>
      <c r="G89" s="223">
        <f t="shared" si="23"/>
        <v>-795.0845238095244</v>
      </c>
      <c r="H89" s="223">
        <f t="shared" si="23"/>
        <v>-795.0845238095244</v>
      </c>
      <c r="I89" s="223">
        <f t="shared" si="23"/>
        <v>-795.0845238095244</v>
      </c>
      <c r="J89" s="223">
        <f t="shared" si="23"/>
        <v>0</v>
      </c>
      <c r="K89" s="223">
        <f t="shared" si="23"/>
        <v>0</v>
      </c>
      <c r="L89" s="223">
        <f t="shared" si="23"/>
        <v>0</v>
      </c>
      <c r="M89" s="223">
        <f t="shared" si="23"/>
        <v>0</v>
      </c>
      <c r="N89" s="223">
        <f t="shared" ref="N89:U89" si="24">IF(N74&lt;$B$27+2,-($B$25+$B$22+$B$23+$B$24)/$B$27,0)</f>
        <v>0</v>
      </c>
      <c r="O89" s="223">
        <f t="shared" si="24"/>
        <v>0</v>
      </c>
      <c r="P89" s="223">
        <f t="shared" si="24"/>
        <v>0</v>
      </c>
      <c r="Q89" s="223">
        <f t="shared" si="24"/>
        <v>0</v>
      </c>
      <c r="R89" s="223">
        <f t="shared" si="24"/>
        <v>0</v>
      </c>
      <c r="S89" s="223">
        <f t="shared" si="24"/>
        <v>0</v>
      </c>
      <c r="T89" s="223">
        <f t="shared" si="24"/>
        <v>0</v>
      </c>
      <c r="U89" s="224">
        <f t="shared" si="24"/>
        <v>0</v>
      </c>
      <c r="V89" s="148"/>
      <c r="W89" s="196"/>
      <c r="X89" s="196"/>
      <c r="Y89" s="196"/>
      <c r="Z89" s="196"/>
      <c r="AA89" s="196"/>
    </row>
    <row r="90" spans="1:27" x14ac:dyDescent="0.25">
      <c r="A90" s="226" t="s">
        <v>258</v>
      </c>
      <c r="B90" s="227">
        <f>B86+B87+B89</f>
        <v>0</v>
      </c>
      <c r="C90" s="227">
        <f>C86+C87+C89+C88</f>
        <v>-2187.6954532041914</v>
      </c>
      <c r="D90" s="227">
        <f t="shared" ref="D90:U90" si="25">D86+D87+D89+D88</f>
        <v>-2187.6954532041914</v>
      </c>
      <c r="E90" s="227">
        <f t="shared" si="25"/>
        <v>-2187.6954532041914</v>
      </c>
      <c r="F90" s="227">
        <f t="shared" si="25"/>
        <v>-2187.6954532041914</v>
      </c>
      <c r="G90" s="227">
        <f t="shared" si="25"/>
        <v>-2187.6954532041914</v>
      </c>
      <c r="H90" s="227">
        <f t="shared" si="25"/>
        <v>-1942.3721904761915</v>
      </c>
      <c r="I90" s="227">
        <f t="shared" si="25"/>
        <v>-1942.3721904761915</v>
      </c>
      <c r="J90" s="227">
        <f t="shared" si="25"/>
        <v>-1147.2876666666671</v>
      </c>
      <c r="K90" s="227">
        <f t="shared" si="25"/>
        <v>-1147.2876666666671</v>
      </c>
      <c r="L90" s="227">
        <f t="shared" si="25"/>
        <v>-1147.2876666666671</v>
      </c>
      <c r="M90" s="227">
        <f t="shared" si="25"/>
        <v>0</v>
      </c>
      <c r="N90" s="227">
        <f t="shared" si="25"/>
        <v>0</v>
      </c>
      <c r="O90" s="227">
        <f t="shared" si="25"/>
        <v>0</v>
      </c>
      <c r="P90" s="227">
        <f t="shared" si="25"/>
        <v>0</v>
      </c>
      <c r="Q90" s="227">
        <f t="shared" si="25"/>
        <v>0</v>
      </c>
      <c r="R90" s="227">
        <f t="shared" si="25"/>
        <v>0</v>
      </c>
      <c r="S90" s="227">
        <f t="shared" si="25"/>
        <v>0</v>
      </c>
      <c r="T90" s="227">
        <f t="shared" si="25"/>
        <v>0</v>
      </c>
      <c r="U90" s="228">
        <f t="shared" si="25"/>
        <v>0</v>
      </c>
      <c r="W90" s="196"/>
      <c r="X90" s="196"/>
      <c r="Y90" s="196"/>
      <c r="Z90" s="196"/>
      <c r="AA90" s="196"/>
    </row>
    <row r="91" spans="1:27" s="148" customFormat="1" x14ac:dyDescent="0.25">
      <c r="A91" s="222" t="s">
        <v>259</v>
      </c>
      <c r="B91" s="223">
        <f t="shared" ref="B91:U91" si="26">-B72</f>
        <v>0</v>
      </c>
      <c r="C91" s="223">
        <f t="shared" si="26"/>
        <v>0</v>
      </c>
      <c r="D91" s="223">
        <f t="shared" si="26"/>
        <v>0</v>
      </c>
      <c r="E91" s="223">
        <f t="shared" si="26"/>
        <v>0</v>
      </c>
      <c r="F91" s="223">
        <f t="shared" si="26"/>
        <v>0</v>
      </c>
      <c r="G91" s="223">
        <f t="shared" si="26"/>
        <v>0</v>
      </c>
      <c r="H91" s="223">
        <f t="shared" si="26"/>
        <v>0</v>
      </c>
      <c r="I91" s="223">
        <f t="shared" si="26"/>
        <v>0</v>
      </c>
      <c r="J91" s="223">
        <f t="shared" si="26"/>
        <v>0</v>
      </c>
      <c r="K91" s="223">
        <f t="shared" si="26"/>
        <v>0</v>
      </c>
      <c r="L91" s="223">
        <f t="shared" si="26"/>
        <v>0</v>
      </c>
      <c r="M91" s="223">
        <f t="shared" si="26"/>
        <v>0</v>
      </c>
      <c r="N91" s="223">
        <f t="shared" si="26"/>
        <v>0</v>
      </c>
      <c r="O91" s="223">
        <f t="shared" si="26"/>
        <v>0</v>
      </c>
      <c r="P91" s="223">
        <f t="shared" si="26"/>
        <v>0</v>
      </c>
      <c r="Q91" s="223">
        <f t="shared" si="26"/>
        <v>0</v>
      </c>
      <c r="R91" s="223">
        <f t="shared" si="26"/>
        <v>0</v>
      </c>
      <c r="S91" s="223">
        <f t="shared" si="26"/>
        <v>0</v>
      </c>
      <c r="T91" s="223">
        <f t="shared" si="26"/>
        <v>0</v>
      </c>
      <c r="U91" s="224">
        <f t="shared" si="26"/>
        <v>0</v>
      </c>
      <c r="V91" s="140"/>
      <c r="W91" s="229"/>
      <c r="X91" s="229"/>
      <c r="Y91" s="229"/>
      <c r="Z91" s="229"/>
      <c r="AA91" s="229"/>
    </row>
    <row r="92" spans="1:27" x14ac:dyDescent="0.25">
      <c r="A92" s="226" t="s">
        <v>101</v>
      </c>
      <c r="B92" s="227">
        <f t="shared" ref="B92:P92" si="27">B90+B91</f>
        <v>0</v>
      </c>
      <c r="C92" s="227">
        <f t="shared" si="27"/>
        <v>-2187.6954532041914</v>
      </c>
      <c r="D92" s="227">
        <f t="shared" si="27"/>
        <v>-2187.6954532041914</v>
      </c>
      <c r="E92" s="227">
        <f t="shared" si="27"/>
        <v>-2187.6954532041914</v>
      </c>
      <c r="F92" s="227">
        <f t="shared" si="27"/>
        <v>-2187.6954532041914</v>
      </c>
      <c r="G92" s="227">
        <f t="shared" si="27"/>
        <v>-2187.6954532041914</v>
      </c>
      <c r="H92" s="227">
        <f t="shared" si="27"/>
        <v>-1942.3721904761915</v>
      </c>
      <c r="I92" s="227">
        <f t="shared" si="27"/>
        <v>-1942.3721904761915</v>
      </c>
      <c r="J92" s="227">
        <f t="shared" si="27"/>
        <v>-1147.2876666666671</v>
      </c>
      <c r="K92" s="227">
        <f t="shared" si="27"/>
        <v>-1147.2876666666671</v>
      </c>
      <c r="L92" s="227">
        <f t="shared" si="27"/>
        <v>-1147.2876666666671</v>
      </c>
      <c r="M92" s="227">
        <f t="shared" si="27"/>
        <v>0</v>
      </c>
      <c r="N92" s="227">
        <f t="shared" si="27"/>
        <v>0</v>
      </c>
      <c r="O92" s="227">
        <f t="shared" si="27"/>
        <v>0</v>
      </c>
      <c r="P92" s="227">
        <f t="shared" si="27"/>
        <v>0</v>
      </c>
      <c r="Q92" s="227">
        <f>Q90+Q91</f>
        <v>0</v>
      </c>
      <c r="R92" s="227">
        <f>R90+R91</f>
        <v>0</v>
      </c>
      <c r="S92" s="227">
        <f>S90+S91</f>
        <v>0</v>
      </c>
      <c r="T92" s="227">
        <f>T90+T91</f>
        <v>0</v>
      </c>
      <c r="U92" s="228">
        <f>U90+U91</f>
        <v>0</v>
      </c>
      <c r="V92" s="196"/>
      <c r="W92" s="196"/>
      <c r="X92" s="196"/>
      <c r="Y92" s="196"/>
      <c r="Z92" s="196"/>
      <c r="AA92" s="196"/>
    </row>
    <row r="93" spans="1:27" ht="15.75" customHeight="1" x14ac:dyDescent="0.25">
      <c r="A93" s="230" t="s">
        <v>97</v>
      </c>
      <c r="B93" s="223">
        <f t="shared" ref="B93:U93" si="28">-B92*$B$48</f>
        <v>0</v>
      </c>
      <c r="C93" s="223">
        <f>-C92*$B$48</f>
        <v>0</v>
      </c>
      <c r="D93" s="223">
        <f t="shared" si="28"/>
        <v>0</v>
      </c>
      <c r="E93" s="223">
        <f t="shared" si="28"/>
        <v>0</v>
      </c>
      <c r="F93" s="223">
        <f t="shared" si="28"/>
        <v>0</v>
      </c>
      <c r="G93" s="223">
        <f t="shared" si="28"/>
        <v>0</v>
      </c>
      <c r="H93" s="223">
        <f t="shared" si="28"/>
        <v>0</v>
      </c>
      <c r="I93" s="223">
        <f t="shared" si="28"/>
        <v>0</v>
      </c>
      <c r="J93" s="223">
        <f t="shared" si="28"/>
        <v>0</v>
      </c>
      <c r="K93" s="223">
        <f t="shared" si="28"/>
        <v>0</v>
      </c>
      <c r="L93" s="223">
        <f t="shared" si="28"/>
        <v>0</v>
      </c>
      <c r="M93" s="223">
        <f t="shared" si="28"/>
        <v>0</v>
      </c>
      <c r="N93" s="223">
        <f t="shared" si="28"/>
        <v>0</v>
      </c>
      <c r="O93" s="223">
        <f t="shared" si="28"/>
        <v>0</v>
      </c>
      <c r="P93" s="223">
        <f t="shared" si="28"/>
        <v>0</v>
      </c>
      <c r="Q93" s="223">
        <f t="shared" si="28"/>
        <v>0</v>
      </c>
      <c r="R93" s="223">
        <f t="shared" si="28"/>
        <v>0</v>
      </c>
      <c r="S93" s="223">
        <f t="shared" si="28"/>
        <v>0</v>
      </c>
      <c r="T93" s="223">
        <f t="shared" si="28"/>
        <v>0</v>
      </c>
      <c r="U93" s="224">
        <f t="shared" si="28"/>
        <v>0</v>
      </c>
      <c r="V93" s="196"/>
      <c r="W93" s="196"/>
      <c r="X93" s="196"/>
      <c r="Y93" s="196"/>
      <c r="Z93" s="196"/>
      <c r="AA93" s="196"/>
    </row>
    <row r="94" spans="1:27" ht="15.75" customHeight="1" thickBot="1" x14ac:dyDescent="0.3">
      <c r="A94" s="231" t="s">
        <v>100</v>
      </c>
      <c r="B94" s="232">
        <f t="shared" ref="B94:P94" si="29">B92+B93</f>
        <v>0</v>
      </c>
      <c r="C94" s="232">
        <f t="shared" si="29"/>
        <v>-2187.6954532041914</v>
      </c>
      <c r="D94" s="232">
        <f t="shared" si="29"/>
        <v>-2187.6954532041914</v>
      </c>
      <c r="E94" s="232">
        <f t="shared" si="29"/>
        <v>-2187.6954532041914</v>
      </c>
      <c r="F94" s="232">
        <f t="shared" si="29"/>
        <v>-2187.6954532041914</v>
      </c>
      <c r="G94" s="232">
        <f t="shared" si="29"/>
        <v>-2187.6954532041914</v>
      </c>
      <c r="H94" s="232">
        <f t="shared" si="29"/>
        <v>-1942.3721904761915</v>
      </c>
      <c r="I94" s="232">
        <f t="shared" si="29"/>
        <v>-1942.3721904761915</v>
      </c>
      <c r="J94" s="232">
        <f t="shared" si="29"/>
        <v>-1147.2876666666671</v>
      </c>
      <c r="K94" s="232">
        <f t="shared" si="29"/>
        <v>-1147.2876666666671</v>
      </c>
      <c r="L94" s="232">
        <f t="shared" si="29"/>
        <v>-1147.2876666666671</v>
      </c>
      <c r="M94" s="232">
        <f t="shared" si="29"/>
        <v>0</v>
      </c>
      <c r="N94" s="232">
        <f t="shared" si="29"/>
        <v>0</v>
      </c>
      <c r="O94" s="232">
        <f t="shared" si="29"/>
        <v>0</v>
      </c>
      <c r="P94" s="232">
        <f t="shared" si="29"/>
        <v>0</v>
      </c>
      <c r="Q94" s="232">
        <f>Q92+Q93</f>
        <v>0</v>
      </c>
      <c r="R94" s="232">
        <f>R92+R93</f>
        <v>0</v>
      </c>
      <c r="S94" s="232">
        <f>S92+S93</f>
        <v>0</v>
      </c>
      <c r="T94" s="232">
        <f>T92+T93</f>
        <v>0</v>
      </c>
      <c r="U94" s="233">
        <f>U92+U93</f>
        <v>0</v>
      </c>
      <c r="V94" s="229"/>
      <c r="W94" s="196"/>
      <c r="X94" s="196"/>
      <c r="Y94" s="196"/>
      <c r="Z94" s="196"/>
      <c r="AA94" s="196"/>
    </row>
    <row r="95" spans="1:27" ht="15.75" customHeight="1" x14ac:dyDescent="0.25">
      <c r="A95" s="234"/>
      <c r="B95" s="235"/>
      <c r="C95" s="235"/>
      <c r="D95" s="235"/>
      <c r="E95" s="235"/>
      <c r="F95" s="235"/>
      <c r="G95" s="235"/>
      <c r="H95" s="235"/>
      <c r="I95" s="235"/>
      <c r="J95" s="235"/>
      <c r="K95" s="235"/>
      <c r="L95" s="235"/>
      <c r="M95" s="235"/>
      <c r="N95" s="235"/>
      <c r="O95" s="235"/>
      <c r="P95" s="235"/>
      <c r="Q95" s="235"/>
      <c r="R95" s="235"/>
      <c r="S95" s="235"/>
      <c r="T95" s="235"/>
      <c r="U95" s="235"/>
      <c r="V95" s="229"/>
      <c r="W95" s="196"/>
      <c r="X95" s="196"/>
      <c r="Y95" s="196"/>
      <c r="Z95" s="196"/>
      <c r="AA95" s="196"/>
    </row>
    <row r="96" spans="1:27" ht="15.75" hidden="1" customHeight="1" x14ac:dyDescent="0.25">
      <c r="A96" s="236" t="s">
        <v>260</v>
      </c>
      <c r="B96" s="237"/>
      <c r="C96" s="238"/>
      <c r="D96" s="119" t="s">
        <v>261</v>
      </c>
      <c r="E96" s="119" t="s">
        <v>262</v>
      </c>
      <c r="F96" s="235"/>
      <c r="G96" s="235"/>
      <c r="H96" s="235"/>
      <c r="I96" s="235"/>
      <c r="J96" s="235"/>
      <c r="K96" s="235"/>
      <c r="L96" s="235"/>
      <c r="M96" s="235"/>
      <c r="N96" s="235"/>
      <c r="O96" s="235"/>
      <c r="P96" s="235"/>
      <c r="Q96" s="235"/>
      <c r="R96" s="235"/>
      <c r="S96" s="235"/>
      <c r="T96" s="235"/>
      <c r="U96" s="235"/>
      <c r="V96" s="229"/>
      <c r="W96" s="196"/>
      <c r="X96" s="196"/>
      <c r="Y96" s="196"/>
      <c r="Z96" s="196"/>
      <c r="AA96" s="196"/>
    </row>
    <row r="97" spans="1:27" ht="15.75" hidden="1" customHeight="1" x14ac:dyDescent="0.25">
      <c r="A97" s="239"/>
      <c r="B97" s="240" t="s">
        <v>103</v>
      </c>
      <c r="C97" s="241" t="s">
        <v>263</v>
      </c>
      <c r="D97" s="242">
        <f>$K$76</f>
        <v>0</v>
      </c>
      <c r="E97" s="242">
        <f>$U$76</f>
        <v>0</v>
      </c>
      <c r="F97" s="235"/>
      <c r="G97" s="235"/>
      <c r="H97" s="235"/>
      <c r="I97" s="235"/>
      <c r="J97" s="235"/>
      <c r="K97" s="235"/>
      <c r="L97" s="235"/>
      <c r="M97" s="235"/>
      <c r="N97" s="235"/>
      <c r="O97" s="235"/>
      <c r="P97" s="235"/>
      <c r="Q97" s="235"/>
      <c r="R97" s="235"/>
      <c r="S97" s="235"/>
      <c r="T97" s="235"/>
      <c r="U97" s="235"/>
      <c r="V97" s="229"/>
      <c r="W97" s="196"/>
      <c r="X97" s="196"/>
      <c r="Y97" s="196"/>
      <c r="Z97" s="196"/>
      <c r="AA97" s="196"/>
    </row>
    <row r="98" spans="1:27" ht="15.75" hidden="1" customHeight="1" x14ac:dyDescent="0.25">
      <c r="A98" s="239"/>
      <c r="B98" s="243" t="s">
        <v>104</v>
      </c>
      <c r="C98" s="241" t="s">
        <v>263</v>
      </c>
      <c r="D98" s="242">
        <f>$K$75</f>
        <v>0</v>
      </c>
      <c r="E98" s="242">
        <f>$U$75</f>
        <v>0</v>
      </c>
      <c r="F98" s="235"/>
      <c r="G98" s="235"/>
      <c r="H98" s="235"/>
      <c r="I98" s="235"/>
      <c r="J98" s="235"/>
      <c r="K98" s="235"/>
      <c r="L98" s="235"/>
      <c r="M98" s="235"/>
      <c r="N98" s="235"/>
      <c r="O98" s="235"/>
      <c r="P98" s="235"/>
      <c r="Q98" s="235"/>
      <c r="R98" s="235"/>
      <c r="S98" s="235"/>
      <c r="T98" s="235"/>
      <c r="U98" s="235"/>
      <c r="V98" s="229"/>
      <c r="W98" s="196"/>
      <c r="X98" s="196"/>
      <c r="Y98" s="196"/>
      <c r="Z98" s="196"/>
      <c r="AA98" s="196"/>
    </row>
    <row r="99" spans="1:27" ht="15.75" hidden="1" customHeight="1" x14ac:dyDescent="0.25">
      <c r="A99" s="239"/>
      <c r="B99" s="243" t="s">
        <v>264</v>
      </c>
      <c r="C99" s="241" t="s">
        <v>263</v>
      </c>
      <c r="D99" s="242">
        <f>$K$86</f>
        <v>0</v>
      </c>
      <c r="E99" s="242">
        <f>$U$86</f>
        <v>0</v>
      </c>
      <c r="F99" s="235"/>
      <c r="G99" s="235"/>
      <c r="H99" s="235"/>
      <c r="I99" s="235"/>
      <c r="J99" s="235"/>
      <c r="K99" s="235"/>
      <c r="L99" s="235"/>
      <c r="M99" s="235"/>
      <c r="N99" s="235"/>
      <c r="O99" s="235"/>
      <c r="P99" s="235"/>
      <c r="Q99" s="235"/>
      <c r="R99" s="235"/>
      <c r="S99" s="235"/>
      <c r="T99" s="235"/>
      <c r="U99" s="235"/>
      <c r="V99" s="229"/>
      <c r="W99" s="196"/>
      <c r="X99" s="196"/>
      <c r="Y99" s="196"/>
      <c r="Z99" s="196"/>
      <c r="AA99" s="196"/>
    </row>
    <row r="100" spans="1:27" ht="15.75" hidden="1" customHeight="1" x14ac:dyDescent="0.25">
      <c r="A100" s="239"/>
      <c r="B100" s="243" t="s">
        <v>265</v>
      </c>
      <c r="C100" s="241" t="s">
        <v>263</v>
      </c>
      <c r="D100" s="242">
        <f>$K$90</f>
        <v>-1147.2876666666671</v>
      </c>
      <c r="E100" s="242">
        <f>$U$90</f>
        <v>0</v>
      </c>
      <c r="F100" s="235"/>
      <c r="G100" s="235"/>
      <c r="H100" s="235"/>
      <c r="I100" s="235"/>
      <c r="J100" s="235"/>
      <c r="K100" s="235"/>
      <c r="L100" s="235"/>
      <c r="M100" s="235"/>
      <c r="N100" s="235"/>
      <c r="O100" s="235"/>
      <c r="P100" s="235"/>
      <c r="Q100" s="235"/>
      <c r="R100" s="235"/>
      <c r="S100" s="235"/>
      <c r="T100" s="235"/>
      <c r="U100" s="235"/>
      <c r="V100" s="229"/>
      <c r="W100" s="196"/>
      <c r="X100" s="196"/>
      <c r="Y100" s="196"/>
      <c r="Z100" s="196"/>
      <c r="AA100" s="196"/>
    </row>
    <row r="101" spans="1:27" ht="15.75" hidden="1" customHeight="1" x14ac:dyDescent="0.25">
      <c r="A101" s="239"/>
      <c r="B101" s="243" t="s">
        <v>266</v>
      </c>
      <c r="C101" s="241" t="s">
        <v>263</v>
      </c>
      <c r="D101" s="242">
        <f>$K$94</f>
        <v>-1147.2876666666671</v>
      </c>
      <c r="E101" s="242">
        <f>$U$94</f>
        <v>0</v>
      </c>
      <c r="F101" s="235"/>
      <c r="G101" s="235"/>
      <c r="H101" s="235"/>
      <c r="I101" s="235"/>
      <c r="J101" s="235"/>
      <c r="K101" s="235"/>
      <c r="L101" s="235"/>
      <c r="M101" s="235"/>
      <c r="N101" s="235"/>
      <c r="O101" s="235"/>
      <c r="P101" s="235"/>
      <c r="Q101" s="235"/>
      <c r="R101" s="235"/>
      <c r="S101" s="235"/>
      <c r="T101" s="235"/>
      <c r="U101" s="235"/>
      <c r="V101" s="229"/>
      <c r="W101" s="196"/>
      <c r="X101" s="196"/>
      <c r="Y101" s="196"/>
      <c r="Z101" s="196"/>
      <c r="AA101" s="196"/>
    </row>
    <row r="102" spans="1:27" ht="15.75" hidden="1" customHeight="1" x14ac:dyDescent="0.25">
      <c r="A102" s="234"/>
      <c r="B102" s="235"/>
      <c r="C102" s="235"/>
      <c r="D102" s="235"/>
      <c r="E102" s="235"/>
      <c r="F102" s="235"/>
      <c r="G102" s="235"/>
      <c r="H102" s="235"/>
      <c r="I102" s="235"/>
      <c r="J102" s="235"/>
      <c r="K102" s="235"/>
      <c r="L102" s="235"/>
      <c r="M102" s="235"/>
      <c r="N102" s="235"/>
      <c r="O102" s="235"/>
      <c r="P102" s="235"/>
      <c r="Q102" s="235"/>
      <c r="R102" s="235"/>
      <c r="S102" s="235"/>
      <c r="T102" s="235"/>
      <c r="U102" s="235"/>
      <c r="V102" s="229"/>
      <c r="W102" s="196"/>
      <c r="X102" s="196"/>
      <c r="Y102" s="196"/>
      <c r="Z102" s="196"/>
      <c r="AA102" s="196"/>
    </row>
    <row r="103" spans="1:27" ht="15.75" hidden="1" customHeight="1" x14ac:dyDescent="0.25">
      <c r="A103" s="234"/>
      <c r="B103" s="235"/>
      <c r="C103" s="235"/>
      <c r="D103" s="235"/>
      <c r="E103" s="235"/>
      <c r="F103" s="235"/>
      <c r="G103" s="235"/>
      <c r="H103" s="235"/>
      <c r="I103" s="235"/>
      <c r="J103" s="235"/>
      <c r="K103" s="235"/>
      <c r="L103" s="235"/>
      <c r="M103" s="235"/>
      <c r="N103" s="235"/>
      <c r="O103" s="235"/>
      <c r="P103" s="235"/>
      <c r="Q103" s="235"/>
      <c r="R103" s="235"/>
      <c r="S103" s="235"/>
      <c r="T103" s="235"/>
      <c r="U103" s="235"/>
      <c r="V103" s="229"/>
      <c r="W103" s="196"/>
      <c r="X103" s="196"/>
      <c r="Y103" s="196"/>
      <c r="Z103" s="196"/>
      <c r="AA103" s="196"/>
    </row>
    <row r="104" spans="1:27" ht="15.75" hidden="1" customHeight="1" x14ac:dyDescent="0.25">
      <c r="A104" s="234"/>
      <c r="B104" s="235"/>
      <c r="C104" s="235"/>
      <c r="D104" s="235"/>
      <c r="E104" s="235"/>
      <c r="F104" s="235"/>
      <c r="G104" s="235"/>
      <c r="H104" s="235"/>
      <c r="I104" s="235"/>
      <c r="J104" s="235"/>
      <c r="K104" s="235"/>
      <c r="L104" s="235"/>
      <c r="M104" s="235"/>
      <c r="N104" s="235"/>
      <c r="O104" s="235"/>
      <c r="P104" s="235"/>
      <c r="Q104" s="235"/>
      <c r="R104" s="235"/>
      <c r="S104" s="235"/>
      <c r="T104" s="235"/>
      <c r="U104" s="235"/>
      <c r="V104" s="229"/>
      <c r="W104" s="196"/>
      <c r="X104" s="196"/>
      <c r="Y104" s="196"/>
      <c r="Z104" s="196"/>
      <c r="AA104" s="196"/>
    </row>
    <row r="105" spans="1:27" s="248" customFormat="1" ht="15.75" hidden="1" customHeight="1" thickBot="1" x14ac:dyDescent="0.3">
      <c r="A105" s="244" t="s">
        <v>267</v>
      </c>
      <c r="B105" s="245">
        <v>0.5</v>
      </c>
      <c r="C105" s="245">
        <f>AVERAGE(B68:C68)</f>
        <v>1.5</v>
      </c>
      <c r="D105" s="245">
        <f t="shared" ref="D105:P105" si="30">AVERAGE(C74:D74)</f>
        <v>2.5</v>
      </c>
      <c r="E105" s="245">
        <f t="shared" si="30"/>
        <v>3.5</v>
      </c>
      <c r="F105" s="245">
        <f t="shared" si="30"/>
        <v>4.5</v>
      </c>
      <c r="G105" s="245">
        <f t="shared" si="30"/>
        <v>5.5</v>
      </c>
      <c r="H105" s="245">
        <f t="shared" si="30"/>
        <v>6.5</v>
      </c>
      <c r="I105" s="245">
        <f t="shared" si="30"/>
        <v>7.5</v>
      </c>
      <c r="J105" s="245">
        <f t="shared" si="30"/>
        <v>8.5</v>
      </c>
      <c r="K105" s="245">
        <f t="shared" si="30"/>
        <v>9.5</v>
      </c>
      <c r="L105" s="245">
        <f t="shared" si="30"/>
        <v>10.5</v>
      </c>
      <c r="M105" s="245">
        <f t="shared" si="30"/>
        <v>11.5</v>
      </c>
      <c r="N105" s="245">
        <f t="shared" si="30"/>
        <v>12.5</v>
      </c>
      <c r="O105" s="245">
        <f t="shared" si="30"/>
        <v>13.5</v>
      </c>
      <c r="P105" s="245">
        <f t="shared" si="30"/>
        <v>14.5</v>
      </c>
      <c r="Q105" s="246"/>
      <c r="R105" s="247"/>
      <c r="S105" s="247"/>
      <c r="T105" s="247"/>
      <c r="U105" s="247"/>
      <c r="V105" s="247"/>
      <c r="W105" s="247"/>
      <c r="X105" s="247"/>
      <c r="Y105" s="247"/>
      <c r="Z105" s="247"/>
      <c r="AA105" s="247"/>
    </row>
    <row r="106" spans="1:27" ht="15.75" hidden="1" customHeight="1" x14ac:dyDescent="0.25">
      <c r="A106" s="207" t="s">
        <v>268</v>
      </c>
      <c r="B106" s="198">
        <f t="shared" ref="B106:P106" si="31">B74</f>
        <v>1</v>
      </c>
      <c r="C106" s="198">
        <f t="shared" si="31"/>
        <v>2</v>
      </c>
      <c r="D106" s="198">
        <f t="shared" si="31"/>
        <v>3</v>
      </c>
      <c r="E106" s="198">
        <f t="shared" si="31"/>
        <v>4</v>
      </c>
      <c r="F106" s="198">
        <f t="shared" si="31"/>
        <v>5</v>
      </c>
      <c r="G106" s="198">
        <f t="shared" si="31"/>
        <v>6</v>
      </c>
      <c r="H106" s="198">
        <f t="shared" si="31"/>
        <v>7</v>
      </c>
      <c r="I106" s="198">
        <f t="shared" si="31"/>
        <v>8</v>
      </c>
      <c r="J106" s="198">
        <f t="shared" si="31"/>
        <v>9</v>
      </c>
      <c r="K106" s="198">
        <f t="shared" si="31"/>
        <v>10</v>
      </c>
      <c r="L106" s="198">
        <f t="shared" si="31"/>
        <v>11</v>
      </c>
      <c r="M106" s="198">
        <f t="shared" si="31"/>
        <v>12</v>
      </c>
      <c r="N106" s="198">
        <f t="shared" si="31"/>
        <v>13</v>
      </c>
      <c r="O106" s="198">
        <f t="shared" si="31"/>
        <v>14</v>
      </c>
      <c r="P106" s="198">
        <f t="shared" si="31"/>
        <v>15</v>
      </c>
      <c r="Q106" s="198">
        <f>Q74</f>
        <v>16</v>
      </c>
      <c r="R106" s="198">
        <f>R74</f>
        <v>17</v>
      </c>
      <c r="S106" s="198">
        <f>S74</f>
        <v>18</v>
      </c>
      <c r="T106" s="198">
        <f>T74</f>
        <v>19</v>
      </c>
      <c r="U106" s="249">
        <f>U74</f>
        <v>20</v>
      </c>
      <c r="V106" s="196"/>
      <c r="W106" s="196"/>
      <c r="X106" s="196"/>
      <c r="Y106" s="196"/>
      <c r="Z106" s="196"/>
      <c r="AA106" s="196"/>
    </row>
    <row r="107" spans="1:27" ht="15.75" hidden="1" customHeight="1" x14ac:dyDescent="0.25">
      <c r="A107" s="226" t="s">
        <v>258</v>
      </c>
      <c r="B107" s="227">
        <f t="shared" ref="B107:P107" si="32">B90</f>
        <v>0</v>
      </c>
      <c r="C107" s="227">
        <f t="shared" si="32"/>
        <v>-2187.6954532041914</v>
      </c>
      <c r="D107" s="227">
        <f t="shared" si="32"/>
        <v>-2187.6954532041914</v>
      </c>
      <c r="E107" s="227">
        <f t="shared" si="32"/>
        <v>-2187.6954532041914</v>
      </c>
      <c r="F107" s="227">
        <f t="shared" si="32"/>
        <v>-2187.6954532041914</v>
      </c>
      <c r="G107" s="227">
        <f t="shared" si="32"/>
        <v>-2187.6954532041914</v>
      </c>
      <c r="H107" s="227">
        <f t="shared" si="32"/>
        <v>-1942.3721904761915</v>
      </c>
      <c r="I107" s="227">
        <f t="shared" si="32"/>
        <v>-1942.3721904761915</v>
      </c>
      <c r="J107" s="227">
        <f t="shared" si="32"/>
        <v>-1147.2876666666671</v>
      </c>
      <c r="K107" s="227">
        <f t="shared" si="32"/>
        <v>-1147.2876666666671</v>
      </c>
      <c r="L107" s="227">
        <f t="shared" si="32"/>
        <v>-1147.2876666666671</v>
      </c>
      <c r="M107" s="227">
        <f t="shared" si="32"/>
        <v>0</v>
      </c>
      <c r="N107" s="227">
        <f t="shared" si="32"/>
        <v>0</v>
      </c>
      <c r="O107" s="227">
        <f t="shared" si="32"/>
        <v>0</v>
      </c>
      <c r="P107" s="227">
        <f t="shared" si="32"/>
        <v>0</v>
      </c>
      <c r="Q107" s="227">
        <f>Q90</f>
        <v>0</v>
      </c>
      <c r="R107" s="227">
        <f>R90</f>
        <v>0</v>
      </c>
      <c r="S107" s="227">
        <f>S90</f>
        <v>0</v>
      </c>
      <c r="T107" s="227">
        <f>T90</f>
        <v>0</v>
      </c>
      <c r="U107" s="228">
        <f>U90</f>
        <v>0</v>
      </c>
      <c r="V107" s="196"/>
    </row>
    <row r="108" spans="1:27" ht="15.75" hidden="1" customHeight="1" x14ac:dyDescent="0.25">
      <c r="A108" s="230" t="s">
        <v>99</v>
      </c>
      <c r="B108" s="223">
        <f>-B87-B89</f>
        <v>0</v>
      </c>
      <c r="C108" s="223">
        <f>-C87-C89-C88</f>
        <v>2187.6954532041914</v>
      </c>
      <c r="D108" s="223">
        <f t="shared" ref="D108:P108" si="33">-D87-D89-D88</f>
        <v>2187.6954532041914</v>
      </c>
      <c r="E108" s="223">
        <f t="shared" si="33"/>
        <v>2187.6954532041914</v>
      </c>
      <c r="F108" s="223">
        <f t="shared" si="33"/>
        <v>2187.6954532041914</v>
      </c>
      <c r="G108" s="223">
        <f t="shared" si="33"/>
        <v>2187.6954532041914</v>
      </c>
      <c r="H108" s="223">
        <f t="shared" si="33"/>
        <v>1942.3721904761915</v>
      </c>
      <c r="I108" s="223">
        <f t="shared" si="33"/>
        <v>1942.3721904761915</v>
      </c>
      <c r="J108" s="223">
        <f t="shared" si="33"/>
        <v>1147.2876666666671</v>
      </c>
      <c r="K108" s="223">
        <f t="shared" si="33"/>
        <v>1147.2876666666671</v>
      </c>
      <c r="L108" s="223">
        <f t="shared" si="33"/>
        <v>1147.2876666666671</v>
      </c>
      <c r="M108" s="223">
        <f t="shared" si="33"/>
        <v>0</v>
      </c>
      <c r="N108" s="223">
        <f t="shared" si="33"/>
        <v>0</v>
      </c>
      <c r="O108" s="223">
        <f t="shared" si="33"/>
        <v>0</v>
      </c>
      <c r="P108" s="223">
        <f t="shared" si="33"/>
        <v>0</v>
      </c>
      <c r="Q108" s="223">
        <f>-Q87-Q89-Q88</f>
        <v>0</v>
      </c>
      <c r="R108" s="223">
        <f>-R87-R89-R88</f>
        <v>0</v>
      </c>
      <c r="S108" s="223">
        <f>-S87-S89-S88</f>
        <v>0</v>
      </c>
      <c r="T108" s="223">
        <f>-T87-T89-T88</f>
        <v>0</v>
      </c>
      <c r="U108" s="224">
        <f>-U87-U89-U88</f>
        <v>0</v>
      </c>
      <c r="V108" s="196"/>
    </row>
    <row r="109" spans="1:27" s="148" customFormat="1" hidden="1" x14ac:dyDescent="0.25">
      <c r="A109" s="230" t="s">
        <v>98</v>
      </c>
      <c r="B109" s="223">
        <f t="shared" ref="B109:P109" si="34">B91</f>
        <v>0</v>
      </c>
      <c r="C109" s="223">
        <f t="shared" si="34"/>
        <v>0</v>
      </c>
      <c r="D109" s="223">
        <f t="shared" si="34"/>
        <v>0</v>
      </c>
      <c r="E109" s="223">
        <f t="shared" si="34"/>
        <v>0</v>
      </c>
      <c r="F109" s="223">
        <f t="shared" si="34"/>
        <v>0</v>
      </c>
      <c r="G109" s="223">
        <f t="shared" si="34"/>
        <v>0</v>
      </c>
      <c r="H109" s="223">
        <f t="shared" si="34"/>
        <v>0</v>
      </c>
      <c r="I109" s="223">
        <f t="shared" si="34"/>
        <v>0</v>
      </c>
      <c r="J109" s="223">
        <f t="shared" si="34"/>
        <v>0</v>
      </c>
      <c r="K109" s="223">
        <f t="shared" si="34"/>
        <v>0</v>
      </c>
      <c r="L109" s="223">
        <f t="shared" si="34"/>
        <v>0</v>
      </c>
      <c r="M109" s="223">
        <f t="shared" si="34"/>
        <v>0</v>
      </c>
      <c r="N109" s="223">
        <f t="shared" si="34"/>
        <v>0</v>
      </c>
      <c r="O109" s="223">
        <f t="shared" si="34"/>
        <v>0</v>
      </c>
      <c r="P109" s="223">
        <f t="shared" si="34"/>
        <v>0</v>
      </c>
      <c r="Q109" s="223">
        <f>Q91</f>
        <v>0</v>
      </c>
      <c r="R109" s="223">
        <f>R91</f>
        <v>0</v>
      </c>
      <c r="S109" s="223">
        <f>S91</f>
        <v>0</v>
      </c>
      <c r="T109" s="223">
        <f>T91</f>
        <v>0</v>
      </c>
      <c r="U109" s="224">
        <f>U91</f>
        <v>0</v>
      </c>
      <c r="V109" s="196"/>
    </row>
    <row r="110" spans="1:27" s="148" customFormat="1" hidden="1" x14ac:dyDescent="0.25">
      <c r="A110" s="230" t="s">
        <v>97</v>
      </c>
      <c r="B110" s="223">
        <f>IF(SUM($B$93:B93)+SUM($A$110:A110)&gt;0,0,SUM($B$93:B93)-SUM($A$110:A110))</f>
        <v>0</v>
      </c>
      <c r="C110" s="223">
        <f>IF(SUM($B$85:C85)+SUM($A$110:B110)&gt;0,0,SUM($B$85:C85)-SUM($A$110:B110))</f>
        <v>0</v>
      </c>
      <c r="D110" s="223">
        <f>IF(SUM($B$85:D85)+SUM($A$93:C93)&gt;0,0,SUM($B$85:D85)-SUM($A$93:C93))</f>
        <v>0</v>
      </c>
      <c r="E110" s="223">
        <f>IF(SUM($B$85:E85)+SUM($A$93:D93)&gt;0,0,SUM($B$85:E85)-SUM($A$93:D93))</f>
        <v>0</v>
      </c>
      <c r="F110" s="223">
        <f>IF(SUM($B$85:F85)+SUM($A$93:E93)&gt;0,0,SUM($B$85:F85)-SUM($A$93:E93))</f>
        <v>0</v>
      </c>
      <c r="G110" s="223">
        <f>IF(SUM($B$85:G85)+SUM($A$93:F93)&gt;0,0,SUM($B$85:G85)-SUM($A$93:F93))</f>
        <v>0</v>
      </c>
      <c r="H110" s="223">
        <f>IF(SUM($B$85:H85)+SUM($A$93:G93)&gt;0,0,SUM($B$85:H85)-SUM($A$93:G93))</f>
        <v>0</v>
      </c>
      <c r="I110" s="223">
        <f>IF(SUM($B$85:I85)+SUM($A$93:H93)&gt;0,0,SUM($B$85:I85)-SUM($A$93:H93))</f>
        <v>0</v>
      </c>
      <c r="J110" s="223">
        <f>IF(SUM($B$85:J85)+SUM($A$93:I93)&gt;0,0,SUM($B$85:J85)-SUM($A$93:I93))</f>
        <v>0</v>
      </c>
      <c r="K110" s="223">
        <f>IF(SUM($B$85:K85)+SUM($A$93:J93)&gt;0,0,SUM($B$85:K85)-SUM($A$93:J93))</f>
        <v>0</v>
      </c>
      <c r="L110" s="223">
        <f>IF(SUM($B$85:L85)+SUM($A$93:K93)&gt;0,0,SUM($B$85:L85)-SUM($A$93:K93))</f>
        <v>0</v>
      </c>
      <c r="M110" s="223">
        <f>IF(SUM($B$85:M85)+SUM($A$93:L93)&gt;0,0,SUM($B$85:M85)-SUM($A$93:L93))</f>
        <v>0</v>
      </c>
      <c r="N110" s="223">
        <f>IF(SUM($B$85:N85)+SUM($A$93:M93)&gt;0,0,SUM($B$85:N85)-SUM($A$93:M93))</f>
        <v>0</v>
      </c>
      <c r="O110" s="223">
        <f>IF(SUM($B$85:O85)+SUM($A$93:N93)&gt;0,0,SUM($B$85:O85)-SUM($A$93:N93))</f>
        <v>0</v>
      </c>
      <c r="P110" s="223">
        <f>IF(SUM($B$85:P85)+SUM($A$93:O93)&gt;0,0,SUM($B$85:P85)-SUM($A$93:O93))</f>
        <v>0</v>
      </c>
      <c r="Q110" s="223">
        <f>IF(SUM($B$85:Q85)+SUM($A$93:P93)&gt;0,0,SUM($B$85:Q85)-SUM($A$93:P93))</f>
        <v>0</v>
      </c>
      <c r="R110" s="223">
        <f>IF(SUM($B$85:R85)+SUM($A$93:Q93)&gt;0,0,SUM($B$85:R85)-SUM($A$93:Q93))</f>
        <v>0</v>
      </c>
      <c r="S110" s="223">
        <f>IF(SUM($B$85:S85)+SUM($A$93:R93)&gt;0,0,SUM($B$85:S85)-SUM($A$93:R93))</f>
        <v>0</v>
      </c>
      <c r="T110" s="223">
        <f>IF(SUM($B$85:T85)+SUM($A$93:S93)&gt;0,0,SUM($B$85:T85)-SUM($A$93:S93))</f>
        <v>0</v>
      </c>
      <c r="U110" s="224">
        <f>IF(SUM($B$85:U85)+SUM($A$93:T93)&gt;0,0,SUM($B$85:U85)-SUM($A$93:T93))</f>
        <v>0</v>
      </c>
      <c r="V110" s="140"/>
    </row>
    <row r="111" spans="1:27" hidden="1" x14ac:dyDescent="0.25">
      <c r="A111" s="230" t="s">
        <v>96</v>
      </c>
      <c r="B111" s="223">
        <f>IF(((SUM($B$75:B75)+SUM($B$77:B84))+SUM($B$113:B113))&lt;0,((SUM($B$75:B75)+SUM($B$77:B84))+SUM($B$113:B113))*0.2-SUM($A$111:A111),IF(SUM(A$111:$B111)&lt;0,0-SUM(A$111:$B111),0))</f>
        <v>-3653.0169293946683</v>
      </c>
      <c r="C111" s="223">
        <f>IF(((SUM($B$68:C68)+SUM($B$70:C77))+SUM($B$106:C106))&lt;0,((SUM($B$68:C68)+SUM($B$70:C77))+SUM($B$106:C106))*0.2-SUM($A$111:B111),IF(SUM(B$111:$B111)&lt;0,0-SUM(B$111:$B111),0))</f>
        <v>3653.0169293946683</v>
      </c>
      <c r="D111" s="223">
        <f>IF(((SUM($B$68:D68)+SUM($B$70:D77))+SUM($B$106:D106))&lt;0,((SUM($B$68:D68)+SUM($B$70:D77))+SUM($B$106:D106))*0.2-SUM($A$94:C94),IF(SUM($B$94:C94)&lt;0,0-SUM($B$94:C94),0))</f>
        <v>2187.6954532041914</v>
      </c>
      <c r="E111" s="223">
        <f>IF(((SUM($B$68:E68)+SUM($B$70:E77))+SUM($B$106:E106))&lt;0,((SUM($B$68:E68)+SUM($B$70:E77))+SUM($B$106:E106))*0.2-SUM($A$94:D94),IF(SUM($B$94:D94)&lt;0,0-SUM($B$94:D94),0))</f>
        <v>4375.3909064083828</v>
      </c>
      <c r="F111" s="223">
        <f>IF(((SUM($B$68:F68)+SUM($B$70:F77))+SUM($B$106:F106))&lt;0,((SUM($B$68:F68)+SUM($B$70:F77))+SUM($B$106:F106))*0.2-SUM($A$94:E94),IF(SUM($B$94:E94)&lt;0,0-SUM($B$94:E94),0))</f>
        <v>6563.0863596125746</v>
      </c>
      <c r="G111" s="223">
        <f>IF(((SUM($B$68:G68)+SUM($B$70:G77))+SUM($B$106:G106))&lt;0,((SUM($B$68:G68)+SUM($B$70:G77))+SUM($B$106:G106))*0.2-SUM($A$94:F94),IF(SUM($B$94:F94)&lt;0,0-SUM($B$94:F94),0))</f>
        <v>8750.7818128167655</v>
      </c>
      <c r="H111" s="223">
        <f>IF(((SUM($B$68:H68)+SUM($B$70:H77))+SUM($B$106:H106))&lt;0,((SUM($B$68:H68)+SUM($B$70:H77))+SUM($B$106:H106))*0.2-SUM($A$94:G94),IF(SUM($B$94:G94)&lt;0,0-SUM($B$94:G94),0))</f>
        <v>10938.477266020956</v>
      </c>
      <c r="I111" s="223">
        <f>IF(((SUM($B$68:I68)+SUM($B$70:I77))+SUM($B$106:I106))&lt;0,((SUM($B$68:I68)+SUM($B$70:I77))+SUM($B$106:I106))*0.2-SUM($A$94:H94),IF(SUM($B$94:H94)&lt;0,0-SUM($B$94:H94),0))</f>
        <v>12880.849456497148</v>
      </c>
      <c r="J111" s="223">
        <f>IF(((SUM($B$68:J68)+SUM($B$70:J77))+SUM($B$106:J106))&lt;0,((SUM($B$68:J68)+SUM($B$70:J77))+SUM($B$106:J106))*0.2-SUM($A$94:I94),IF(SUM($B$94:I94)&lt;0,0-SUM($B$94:I94),0))</f>
        <v>14823.221646973339</v>
      </c>
      <c r="K111" s="223">
        <f>IF(((SUM($B$68:K68)+SUM($B$70:K77))+SUM($B$106:K106))&lt;0,((SUM($B$68:K68)+SUM($B$70:K77))+SUM($B$106:K106))*0.2-SUM($A$94:J94),IF(SUM($B$94:J94)&lt;0,0-SUM($B$94:J94),0))</f>
        <v>15970.509313640006</v>
      </c>
      <c r="L111" s="223">
        <f>IF(((SUM($B$68:L68)+SUM($B$70:L77))+SUM($B$106:L106))&lt;0,((SUM($B$68:L68)+SUM($B$70:L77))+SUM($B$106:L106))*0.2-SUM($A$94:K94),IF(SUM($B$94:K94)&lt;0,0-SUM($B$94:K94),0))</f>
        <v>17117.796980306674</v>
      </c>
      <c r="M111" s="223">
        <f>IF(((SUM($B$68:M68)+SUM($B$70:M77))+SUM($B$106:M106))&lt;0,((SUM($B$68:M68)+SUM($B$70:M77))+SUM($B$106:M106))*0.2-SUM($A$94:L94),IF(SUM($B$94:L94)&lt;0,0-SUM($B$94:L94),0))</f>
        <v>18265.084646973341</v>
      </c>
      <c r="N111" s="223">
        <f>IF(((SUM($B$68:N68)+SUM($B$70:N77))+SUM($B$106:N106))&lt;0,((SUM($B$68:N68)+SUM($B$70:N77))+SUM($B$106:N106))*0.2-SUM($A$94:M94),IF(SUM($B$94:M94)&lt;0,0-SUM($B$94:M94),0))</f>
        <v>18265.084646973341</v>
      </c>
      <c r="O111" s="223">
        <f>IF(((SUM($B$68:O68)+SUM($B$70:O77))+SUM($B$106:O106))&lt;0,((SUM($B$68:O68)+SUM($B$70:O77))+SUM($B$106:O106))*0.2-SUM($A$94:N94),IF(SUM($B$94:N94)&lt;0,0-SUM($B$94:N94),0))</f>
        <v>18265.084646973341</v>
      </c>
      <c r="P111" s="223">
        <f>IF(((SUM($B$68:P68)+SUM($B$70:P77))+SUM($B$106:P106))&lt;0,((SUM($B$68:P68)+SUM($B$70:P77))+SUM($B$106:P106))*0.2-SUM($A$94:O94),IF(SUM($B$94:O94)&lt;0,0-SUM($B$94:O94),0))</f>
        <v>18265.084646973341</v>
      </c>
      <c r="Q111" s="223">
        <f>IF(((SUM($B$68:Q68)+SUM($B$70:Q77))+SUM($B$106:Q106))&lt;0,((SUM($B$68:Q68)+SUM($B$70:Q77))+SUM($B$106:Q106))*0.2-SUM($A$94:P94),IF(SUM($B$94:P94)&lt;0,0-SUM($B$94:P94),0))</f>
        <v>18265.084646973341</v>
      </c>
      <c r="R111" s="223">
        <f>IF(((SUM($B$68:R68)+SUM($B$70:R77))+SUM($B$106:R106))&lt;0,((SUM($B$68:R68)+SUM($B$70:R77))+SUM($B$106:R106))*0.2-SUM($A$94:Q94),IF(SUM($B$94:Q94)&lt;0,0-SUM($B$94:Q94),0))</f>
        <v>18265.084646973341</v>
      </c>
      <c r="S111" s="223">
        <f>IF(((SUM($B$68:S68)+SUM($B$70:S77))+SUM($B$106:S106))&lt;0,((SUM($B$68:S68)+SUM($B$70:S77))+SUM($B$106:S106))*0.2-SUM($A$94:R94),IF(SUM($B$94:R94)&lt;0,0-SUM($B$94:R94),0))</f>
        <v>18265.084646973341</v>
      </c>
      <c r="T111" s="223">
        <f>IF(((SUM($B$68:T68)+SUM($B$70:T77))+SUM($B$106:T106))&lt;0,((SUM($B$68:T68)+SUM($B$70:T77))+SUM($B$106:T106))*0.2-SUM($A$94:S94),IF(SUM($B$94:S94)&lt;0,0-SUM($B$94:S94),0))</f>
        <v>18265.084646973341</v>
      </c>
      <c r="U111" s="224">
        <f>IF(((SUM($B$68:U68)+SUM($B$70:U77))+SUM($B$106:U106))&lt;0,((SUM($B$68:U68)+SUM($B$70:U77))+SUM($B$106:U106))*0.2-SUM($A$94:T94),IF(SUM($B$94:T94)&lt;0,0-SUM($B$94:T94),0))</f>
        <v>18265.084646973341</v>
      </c>
    </row>
    <row r="112" spans="1:27" s="148" customFormat="1" hidden="1" x14ac:dyDescent="0.25">
      <c r="A112" s="230" t="s">
        <v>95</v>
      </c>
      <c r="B112" s="223">
        <f>-B75*($B$52)</f>
        <v>0</v>
      </c>
      <c r="C112" s="223">
        <f t="shared" ref="C112:P112" si="35">-(C75-B75)*$B$52</f>
        <v>0</v>
      </c>
      <c r="D112" s="223">
        <f t="shared" si="35"/>
        <v>0</v>
      </c>
      <c r="E112" s="223">
        <f t="shared" si="35"/>
        <v>0</v>
      </c>
      <c r="F112" s="223">
        <f t="shared" si="35"/>
        <v>0</v>
      </c>
      <c r="G112" s="223">
        <f t="shared" si="35"/>
        <v>0</v>
      </c>
      <c r="H112" s="223">
        <f t="shared" si="35"/>
        <v>0</v>
      </c>
      <c r="I112" s="223">
        <f t="shared" si="35"/>
        <v>0</v>
      </c>
      <c r="J112" s="223">
        <f t="shared" si="35"/>
        <v>0</v>
      </c>
      <c r="K112" s="223">
        <f t="shared" si="35"/>
        <v>0</v>
      </c>
      <c r="L112" s="223">
        <f t="shared" si="35"/>
        <v>0</v>
      </c>
      <c r="M112" s="223">
        <f t="shared" si="35"/>
        <v>0</v>
      </c>
      <c r="N112" s="223">
        <f t="shared" si="35"/>
        <v>0</v>
      </c>
      <c r="O112" s="223">
        <f t="shared" si="35"/>
        <v>0</v>
      </c>
      <c r="P112" s="223">
        <f t="shared" si="35"/>
        <v>0</v>
      </c>
      <c r="Q112" s="223">
        <f>-(Q75-P75)*$B$52</f>
        <v>0</v>
      </c>
      <c r="R112" s="223">
        <f>-(R75-Q75)*$B$52</f>
        <v>0</v>
      </c>
      <c r="S112" s="223">
        <f>-(S75-R75)*$B$52</f>
        <v>0</v>
      </c>
      <c r="T112" s="223">
        <f>-(T75-S75)*$B$52</f>
        <v>0</v>
      </c>
      <c r="U112" s="224">
        <f>-(U75-T75)*$B$52</f>
        <v>0</v>
      </c>
    </row>
    <row r="113" spans="1:22" s="148" customFormat="1" hidden="1" x14ac:dyDescent="0.25">
      <c r="A113" s="230" t="s">
        <v>94</v>
      </c>
      <c r="B113" s="223">
        <f>-($B$18+$B$25)</f>
        <v>-18265.084646973341</v>
      </c>
      <c r="C113" s="223"/>
      <c r="D113" s="223"/>
      <c r="E113" s="223"/>
      <c r="F113" s="223"/>
      <c r="G113" s="223"/>
      <c r="H113" s="223"/>
      <c r="I113" s="223"/>
      <c r="J113" s="223"/>
      <c r="K113" s="223"/>
      <c r="L113" s="223"/>
      <c r="M113" s="223"/>
      <c r="N113" s="223"/>
      <c r="O113" s="223"/>
      <c r="P113" s="223"/>
      <c r="Q113" s="223"/>
      <c r="R113" s="223"/>
      <c r="S113" s="223"/>
      <c r="T113" s="223"/>
      <c r="U113" s="224"/>
    </row>
    <row r="114" spans="1:22" s="148" customFormat="1" hidden="1" x14ac:dyDescent="0.25">
      <c r="A114" s="230" t="s">
        <v>93</v>
      </c>
      <c r="B114" s="223">
        <f t="shared" ref="B114:P114" si="36">B70-B71</f>
        <v>0</v>
      </c>
      <c r="C114" s="223">
        <f t="shared" si="36"/>
        <v>0</v>
      </c>
      <c r="D114" s="223">
        <f t="shared" si="36"/>
        <v>0</v>
      </c>
      <c r="E114" s="223">
        <f t="shared" si="36"/>
        <v>0</v>
      </c>
      <c r="F114" s="223">
        <f t="shared" si="36"/>
        <v>0</v>
      </c>
      <c r="G114" s="223">
        <f t="shared" si="36"/>
        <v>0</v>
      </c>
      <c r="H114" s="223">
        <f t="shared" si="36"/>
        <v>0</v>
      </c>
      <c r="I114" s="223">
        <f t="shared" si="36"/>
        <v>0</v>
      </c>
      <c r="J114" s="223">
        <f t="shared" si="36"/>
        <v>0</v>
      </c>
      <c r="K114" s="223">
        <f t="shared" si="36"/>
        <v>0</v>
      </c>
      <c r="L114" s="223">
        <f t="shared" si="36"/>
        <v>0</v>
      </c>
      <c r="M114" s="223">
        <f t="shared" si="36"/>
        <v>0</v>
      </c>
      <c r="N114" s="223">
        <f t="shared" si="36"/>
        <v>0</v>
      </c>
      <c r="O114" s="223">
        <f t="shared" si="36"/>
        <v>0</v>
      </c>
      <c r="P114" s="223">
        <f t="shared" si="36"/>
        <v>0</v>
      </c>
      <c r="Q114" s="223">
        <f>Q70-Q71</f>
        <v>0</v>
      </c>
      <c r="R114" s="223">
        <f>R70-R71</f>
        <v>0</v>
      </c>
      <c r="S114" s="223">
        <f>S70-S71</f>
        <v>0</v>
      </c>
      <c r="T114" s="223">
        <f>T70-T71</f>
        <v>0</v>
      </c>
      <c r="U114" s="224">
        <f>U70-U71</f>
        <v>0</v>
      </c>
      <c r="V114" s="140"/>
    </row>
    <row r="115" spans="1:22" s="148" customFormat="1" ht="14.25" hidden="1" x14ac:dyDescent="0.25">
      <c r="A115" s="226" t="s">
        <v>92</v>
      </c>
      <c r="B115" s="227">
        <f t="shared" ref="B115:P115" si="37">SUM(B107:B114)</f>
        <v>-21918.101576368008</v>
      </c>
      <c r="C115" s="227">
        <f t="shared" si="37"/>
        <v>3653.0169293946683</v>
      </c>
      <c r="D115" s="227">
        <f t="shared" si="37"/>
        <v>2187.6954532041914</v>
      </c>
      <c r="E115" s="227">
        <f t="shared" si="37"/>
        <v>4375.3909064083828</v>
      </c>
      <c r="F115" s="227">
        <f t="shared" si="37"/>
        <v>6563.0863596125746</v>
      </c>
      <c r="G115" s="227">
        <f t="shared" si="37"/>
        <v>8750.7818128167655</v>
      </c>
      <c r="H115" s="227">
        <f t="shared" si="37"/>
        <v>10938.477266020956</v>
      </c>
      <c r="I115" s="227">
        <f t="shared" si="37"/>
        <v>12880.849456497148</v>
      </c>
      <c r="J115" s="227">
        <f t="shared" si="37"/>
        <v>14823.221646973339</v>
      </c>
      <c r="K115" s="227">
        <f t="shared" si="37"/>
        <v>15970.509313640006</v>
      </c>
      <c r="L115" s="227">
        <f t="shared" si="37"/>
        <v>17117.796980306674</v>
      </c>
      <c r="M115" s="227">
        <f t="shared" si="37"/>
        <v>18265.084646973341</v>
      </c>
      <c r="N115" s="227">
        <f t="shared" si="37"/>
        <v>18265.084646973341</v>
      </c>
      <c r="O115" s="227">
        <f t="shared" si="37"/>
        <v>18265.084646973341</v>
      </c>
      <c r="P115" s="227">
        <f t="shared" si="37"/>
        <v>18265.084646973341</v>
      </c>
      <c r="Q115" s="227">
        <f>SUM(Q107:Q114)</f>
        <v>18265.084646973341</v>
      </c>
      <c r="R115" s="227">
        <f>SUM(R107:R114)</f>
        <v>18265.084646973341</v>
      </c>
      <c r="S115" s="227">
        <f>SUM(S107:S114)</f>
        <v>18265.084646973341</v>
      </c>
      <c r="T115" s="227">
        <f>SUM(T107:T114)</f>
        <v>18265.084646973341</v>
      </c>
      <c r="U115" s="228">
        <f>SUM(U107:U114)</f>
        <v>18265.084646973341</v>
      </c>
    </row>
    <row r="116" spans="1:22" s="148" customFormat="1" ht="14.25" hidden="1" x14ac:dyDescent="0.25">
      <c r="A116" s="226" t="s">
        <v>269</v>
      </c>
      <c r="B116" s="227">
        <f>SUM($B$115:B115)</f>
        <v>-21918.101576368008</v>
      </c>
      <c r="C116" s="227">
        <f>SUM($B$108:C108)</f>
        <v>2187.6954532041914</v>
      </c>
      <c r="D116" s="227">
        <f>SUM($B$108:D108)</f>
        <v>4375.3909064083828</v>
      </c>
      <c r="E116" s="227">
        <f>SUM($B$108:E108)</f>
        <v>6563.0863596125746</v>
      </c>
      <c r="F116" s="227">
        <f>SUM($B$108:F108)</f>
        <v>8750.7818128167655</v>
      </c>
      <c r="G116" s="227">
        <f>SUM($B$108:G108)</f>
        <v>10938.477266020956</v>
      </c>
      <c r="H116" s="227">
        <f>SUM($B$108:H108)</f>
        <v>12880.849456497148</v>
      </c>
      <c r="I116" s="227">
        <f>SUM($B$108:I108)</f>
        <v>14823.221646973339</v>
      </c>
      <c r="J116" s="227">
        <f>SUM($B$108:J108)</f>
        <v>15970.509313640006</v>
      </c>
      <c r="K116" s="227">
        <f>SUM($B$108:K108)</f>
        <v>17117.796980306674</v>
      </c>
      <c r="L116" s="227">
        <f>SUM($B$108:L108)</f>
        <v>18265.084646973341</v>
      </c>
      <c r="M116" s="227">
        <f>SUM($B$108:M108)</f>
        <v>18265.084646973341</v>
      </c>
      <c r="N116" s="227">
        <f>SUM($B$108:N108)</f>
        <v>18265.084646973341</v>
      </c>
      <c r="O116" s="227">
        <f>SUM($B$108:O108)</f>
        <v>18265.084646973341</v>
      </c>
      <c r="P116" s="227">
        <f>SUM($B$108:P108)</f>
        <v>18265.084646973341</v>
      </c>
      <c r="Q116" s="227">
        <f>SUM($B$108:Q108)</f>
        <v>18265.084646973341</v>
      </c>
      <c r="R116" s="227">
        <f>SUM($B$108:R108)</f>
        <v>18265.084646973341</v>
      </c>
      <c r="S116" s="227">
        <f>SUM($B$108:S108)</f>
        <v>18265.084646973341</v>
      </c>
      <c r="T116" s="227">
        <f>SUM($B$108:T108)</f>
        <v>18265.084646973341</v>
      </c>
      <c r="U116" s="228">
        <f>SUM($B$108:U108)</f>
        <v>18265.084646973341</v>
      </c>
    </row>
    <row r="117" spans="1:22" hidden="1" x14ac:dyDescent="0.25">
      <c r="A117" s="230" t="s">
        <v>91</v>
      </c>
      <c r="B117" s="250">
        <f t="shared" ref="B117:P117" si="38">1/POWER((1+$B$60),B105)</f>
        <v>0.94915799575249904</v>
      </c>
      <c r="C117" s="250">
        <f t="shared" si="38"/>
        <v>0.85509729347071961</v>
      </c>
      <c r="D117" s="250">
        <f t="shared" si="38"/>
        <v>0.77035792204569342</v>
      </c>
      <c r="E117" s="250">
        <f t="shared" si="38"/>
        <v>0.69401614598711103</v>
      </c>
      <c r="F117" s="250">
        <f t="shared" si="38"/>
        <v>0.62523977115955953</v>
      </c>
      <c r="G117" s="250">
        <f t="shared" si="38"/>
        <v>0.56327907311672021</v>
      </c>
      <c r="H117" s="250">
        <f t="shared" si="38"/>
        <v>0.50745862442947753</v>
      </c>
      <c r="I117" s="250">
        <f t="shared" si="38"/>
        <v>0.45716993191844818</v>
      </c>
      <c r="J117" s="250">
        <f t="shared" si="38"/>
        <v>0.41186480353013355</v>
      </c>
      <c r="K117" s="250">
        <f t="shared" si="38"/>
        <v>0.37104937254966985</v>
      </c>
      <c r="L117" s="250">
        <f t="shared" si="38"/>
        <v>0.33427871400871156</v>
      </c>
      <c r="M117" s="250">
        <f t="shared" si="38"/>
        <v>0.30115199460244274</v>
      </c>
      <c r="N117" s="250">
        <f t="shared" si="38"/>
        <v>0.27130810324544391</v>
      </c>
      <c r="O117" s="250">
        <f t="shared" si="38"/>
        <v>0.24442171463553505</v>
      </c>
      <c r="P117" s="250">
        <f t="shared" si="38"/>
        <v>0.22019974291489644</v>
      </c>
      <c r="Q117" s="250">
        <f>1/POWER((1+$B$60),Q105)</f>
        <v>1</v>
      </c>
      <c r="R117" s="250">
        <f>1/POWER((1+$B$60),R105)</f>
        <v>1</v>
      </c>
      <c r="S117" s="250">
        <f>1/POWER((1+$B$60),S105)</f>
        <v>1</v>
      </c>
      <c r="T117" s="250">
        <f>1/POWER((1+$B$60),T105)</f>
        <v>1</v>
      </c>
      <c r="U117" s="251">
        <f>1/POWER((1+$B$60),U105)</f>
        <v>1</v>
      </c>
      <c r="V117" s="148"/>
    </row>
    <row r="118" spans="1:22" hidden="1" outlineLevel="1" x14ac:dyDescent="0.25">
      <c r="A118" s="214" t="s">
        <v>270</v>
      </c>
      <c r="B118" s="227">
        <f>B115*B117</f>
        <v>-20803.74136292515</v>
      </c>
      <c r="C118" s="227">
        <f t="shared" ref="C118:P118" si="39">C115*C117</f>
        <v>3123.6848893280999</v>
      </c>
      <c r="D118" s="227">
        <f t="shared" si="39"/>
        <v>1685.3085233991924</v>
      </c>
      <c r="E118" s="227">
        <f t="shared" si="39"/>
        <v>3036.5919340525984</v>
      </c>
      <c r="F118" s="227">
        <f t="shared" si="39"/>
        <v>4103.5026135845928</v>
      </c>
      <c r="G118" s="227">
        <f t="shared" si="39"/>
        <v>4929.1322685700807</v>
      </c>
      <c r="H118" s="227">
        <f t="shared" si="39"/>
        <v>5550.824626768107</v>
      </c>
      <c r="I118" s="227">
        <f t="shared" si="39"/>
        <v>5888.737069078581</v>
      </c>
      <c r="J118" s="227">
        <f t="shared" si="39"/>
        <v>6105.1632713142972</v>
      </c>
      <c r="K118" s="227">
        <f t="shared" si="39"/>
        <v>5925.8474601247826</v>
      </c>
      <c r="L118" s="227">
        <f t="shared" si="39"/>
        <v>5722.1151612391213</v>
      </c>
      <c r="M118" s="227">
        <f t="shared" si="39"/>
        <v>5500.5666730184748</v>
      </c>
      <c r="N118" s="227">
        <f t="shared" si="39"/>
        <v>4955.4654711878156</v>
      </c>
      <c r="O118" s="227">
        <f t="shared" si="39"/>
        <v>4464.3833073764108</v>
      </c>
      <c r="P118" s="227">
        <f t="shared" si="39"/>
        <v>4021.9669435823516</v>
      </c>
      <c r="Q118" s="227">
        <f>Q115*Q117</f>
        <v>18265.084646973341</v>
      </c>
      <c r="R118" s="227">
        <f>R115*R117</f>
        <v>18265.084646973341</v>
      </c>
      <c r="S118" s="227">
        <f>S115*S117</f>
        <v>18265.084646973341</v>
      </c>
      <c r="T118" s="227">
        <f>T115*T117</f>
        <v>18265.084646973341</v>
      </c>
      <c r="U118" s="228">
        <f>U115*U117</f>
        <v>18265.084646973341</v>
      </c>
      <c r="V118" s="148"/>
    </row>
    <row r="119" spans="1:22" s="139" customFormat="1" hidden="1" outlineLevel="1" x14ac:dyDescent="0.25">
      <c r="A119" s="214" t="s">
        <v>271</v>
      </c>
      <c r="B119" s="227">
        <f>SUM($B$118:B118)</f>
        <v>-20803.74136292515</v>
      </c>
      <c r="C119" s="227">
        <f>SUM($B$111:C111)</f>
        <v>0</v>
      </c>
      <c r="D119" s="227">
        <f>SUM($B$111:D111)</f>
        <v>2187.6954532041914</v>
      </c>
      <c r="E119" s="227">
        <f>SUM($B$111:E111)</f>
        <v>6563.0863596125746</v>
      </c>
      <c r="F119" s="227">
        <f>SUM($B$111:F111)</f>
        <v>13126.172719225149</v>
      </c>
      <c r="G119" s="227">
        <f>SUM($B$111:G111)</f>
        <v>21876.954532041913</v>
      </c>
      <c r="H119" s="227">
        <f>SUM($B$111:H111)</f>
        <v>32815.431798062869</v>
      </c>
      <c r="I119" s="227">
        <f>SUM($B$111:I111)</f>
        <v>45696.281254560017</v>
      </c>
      <c r="J119" s="227">
        <f>SUM($B$111:J111)</f>
        <v>60519.502901533357</v>
      </c>
      <c r="K119" s="227">
        <f>SUM($B$111:K111)</f>
        <v>76490.012215173367</v>
      </c>
      <c r="L119" s="227">
        <f>SUM($B$111:L111)</f>
        <v>93607.809195480047</v>
      </c>
      <c r="M119" s="227">
        <f>SUM($B$111:M111)</f>
        <v>111872.89384245338</v>
      </c>
      <c r="N119" s="227">
        <f>SUM($B$111:N111)</f>
        <v>130137.97848942672</v>
      </c>
      <c r="O119" s="227">
        <f>SUM($B$111:O111)</f>
        <v>148403.06313640007</v>
      </c>
      <c r="P119" s="227">
        <f>SUM($B$111:P111)</f>
        <v>166668.14778337342</v>
      </c>
      <c r="Q119" s="227">
        <f>SUM($B$111:Q111)</f>
        <v>184933.23243034678</v>
      </c>
      <c r="R119" s="227">
        <f>SUM($B$111:R111)</f>
        <v>203198.31707732013</v>
      </c>
      <c r="S119" s="227">
        <f>SUM($B$111:S111)</f>
        <v>221463.40172429348</v>
      </c>
      <c r="T119" s="227">
        <f>SUM($B$111:T111)</f>
        <v>239728.48637126683</v>
      </c>
      <c r="U119" s="228">
        <f>SUM($B$111:U111)</f>
        <v>257993.57101824018</v>
      </c>
      <c r="V119" s="148"/>
    </row>
    <row r="120" spans="1:22" hidden="1" outlineLevel="1" x14ac:dyDescent="0.25">
      <c r="A120" s="214" t="s">
        <v>272</v>
      </c>
      <c r="B120" s="252">
        <f>IF((ISERR(IRR($B$115:B115))),0,IF(IRR($B$115:B115)&lt;0,0,IRR($B$115:B115)))</f>
        <v>0</v>
      </c>
      <c r="C120" s="252">
        <f>IF((ISERR(IRR($B$108:C108))),0,IF(IRR($B$108:C108)&lt;0,0,IRR($B$108:C108)))</f>
        <v>0</v>
      </c>
      <c r="D120" s="252">
        <f>IF((ISERR(IRR($B$108:D108))),0,IF(IRR($B$108:D108)&lt;0,0,IRR($B$108:D108)))</f>
        <v>0</v>
      </c>
      <c r="E120" s="252">
        <f>IF((ISERR(IRR($B$108:E108))),0,IF(IRR($B$108:E108)&lt;0,0,IRR($B$108:E108)))</f>
        <v>0</v>
      </c>
      <c r="F120" s="252">
        <f>IF((ISERR(IRR($B$108:F108))),0,IF(IRR($B$108:F108)&lt;0,0,IRR($B$108:F108)))</f>
        <v>0</v>
      </c>
      <c r="G120" s="252">
        <f>IF((ISERR(IRR($B$108:G108))),0,IF(IRR($B$108:G108)&lt;0,0,IRR($B$108:G108)))</f>
        <v>0</v>
      </c>
      <c r="H120" s="252">
        <f>IF((ISERR(IRR($B$108:H108))),0,IF(IRR($B$108:H108)&lt;0,0,IRR($B$108:H108)))</f>
        <v>0</v>
      </c>
      <c r="I120" s="252">
        <f>IF((ISERR(IRR($B$108:I108))),0,IF(IRR($B$108:I108)&lt;0,0,IRR($B$108:I108)))</f>
        <v>0</v>
      </c>
      <c r="J120" s="252">
        <f>IF((ISERR(IRR($B$108:J108))),0,IF(IRR($B$108:J108)&lt;0,0,IRR($B$108:J108)))</f>
        <v>0</v>
      </c>
      <c r="K120" s="252">
        <f>IF((ISERR(IRR($B$108:K108))),0,IF(IRR($B$108:K108)&lt;0,0,IRR($B$108:K108)))</f>
        <v>0</v>
      </c>
      <c r="L120" s="252">
        <f>IF((ISERR(IRR($B$108:L108))),0,IF(IRR($B$108:L108)&lt;0,0,IRR($B$108:L108)))</f>
        <v>0</v>
      </c>
      <c r="M120" s="252">
        <f>IF((ISERR(IRR($B$108:M108))),0,IF(IRR($B$108:M108)&lt;0,0,IRR($B$108:M108)))</f>
        <v>0</v>
      </c>
      <c r="N120" s="252">
        <f>IF((ISERR(IRR($B$108:N108))),0,IF(IRR($B$108:N108)&lt;0,0,IRR($B$108:N108)))</f>
        <v>0</v>
      </c>
      <c r="O120" s="252">
        <f>IF((ISERR(IRR($B$108:O108))),0,IF(IRR($B$108:O108)&lt;0,0,IRR($B$108:O108)))</f>
        <v>0</v>
      </c>
      <c r="P120" s="252">
        <f>IF((ISERR(IRR($B$108:P108))),0,IF(IRR($B$108:P108)&lt;0,0,IRR($B$108:P108)))</f>
        <v>0</v>
      </c>
      <c r="Q120" s="252">
        <f>IF((ISERR(IRR($B$108:Q108))),0,IF(IRR($B$108:Q108)&lt;0,0,IRR($B$108:Q108)))</f>
        <v>0</v>
      </c>
      <c r="R120" s="252">
        <f>IF((ISERR(IRR($B$108:R108))),0,IF(IRR($B$108:R108)&lt;0,0,IRR($B$108:R108)))</f>
        <v>0</v>
      </c>
      <c r="S120" s="252">
        <f>IF((ISERR(IRR($B$108:S108))),0,IF(IRR($B$108:S108)&lt;0,0,IRR($B$108:S108)))</f>
        <v>0</v>
      </c>
      <c r="T120" s="252">
        <f>IF((ISERR(IRR($B$108:T108))),0,IF(IRR($B$108:T108)&lt;0,0,IRR($B$108:T108)))</f>
        <v>0</v>
      </c>
      <c r="U120" s="253">
        <f>IF((ISERR(IRR($B$108:U108))),0,IF(IRR($B$108:U108)&lt;0,0,IRR($B$108:U108)))</f>
        <v>0</v>
      </c>
    </row>
    <row r="121" spans="1:22" hidden="1" outlineLevel="1" x14ac:dyDescent="0.25">
      <c r="A121" s="214" t="s">
        <v>273</v>
      </c>
      <c r="B121" s="254">
        <f>IF(AND(B116&gt;0,A116&lt;0),(B106-(B116/(B116-A116))),0)</f>
        <v>0</v>
      </c>
      <c r="C121" s="254">
        <f>IF(AND(C116&gt;0,B116&lt;0),(C106-(C116/(C116-B116))),0)</f>
        <v>1.9092460850591084</v>
      </c>
      <c r="D121" s="254">
        <f t="shared" ref="D121:P121" si="40">IF(AND(D116&gt;0,C116&lt;0),(D106-(D116/(D116-C116))),0)</f>
        <v>0</v>
      </c>
      <c r="E121" s="254">
        <f t="shared" si="40"/>
        <v>0</v>
      </c>
      <c r="F121" s="254">
        <f t="shared" si="40"/>
        <v>0</v>
      </c>
      <c r="G121" s="254">
        <f t="shared" si="40"/>
        <v>0</v>
      </c>
      <c r="H121" s="254">
        <f t="shared" si="40"/>
        <v>0</v>
      </c>
      <c r="I121" s="254">
        <f t="shared" si="40"/>
        <v>0</v>
      </c>
      <c r="J121" s="254">
        <f t="shared" si="40"/>
        <v>0</v>
      </c>
      <c r="K121" s="254">
        <f t="shared" si="40"/>
        <v>0</v>
      </c>
      <c r="L121" s="254">
        <f t="shared" si="40"/>
        <v>0</v>
      </c>
      <c r="M121" s="254">
        <f t="shared" si="40"/>
        <v>0</v>
      </c>
      <c r="N121" s="254">
        <f t="shared" si="40"/>
        <v>0</v>
      </c>
      <c r="O121" s="254">
        <f t="shared" si="40"/>
        <v>0</v>
      </c>
      <c r="P121" s="254">
        <f t="shared" si="40"/>
        <v>0</v>
      </c>
      <c r="Q121" s="254">
        <f>IF(AND(Q116&gt;0,P116&lt;0),(Q106-(Q116/(Q116-P116))),0)</f>
        <v>0</v>
      </c>
      <c r="R121" s="254">
        <f>IF(AND(R116&gt;0,Q116&lt;0),(R106-(R116/(R116-Q116))),0)</f>
        <v>0</v>
      </c>
      <c r="S121" s="254">
        <f>IF(AND(S116&gt;0,R116&lt;0),(S106-(S116/(S116-R116))),0)</f>
        <v>0</v>
      </c>
      <c r="T121" s="254">
        <f>IF(AND(T116&gt;0,S116&lt;0),(T106-(T116/(T116-S116))),0)</f>
        <v>0</v>
      </c>
      <c r="U121" s="255">
        <f>IF(AND(U116&gt;0,T116&lt;0),(U106-(U116/(U116-T116))),0)</f>
        <v>0</v>
      </c>
    </row>
    <row r="122" spans="1:22" ht="16.5" hidden="1" outlineLevel="1" thickBot="1" x14ac:dyDescent="0.3">
      <c r="A122" s="256" t="s">
        <v>274</v>
      </c>
      <c r="B122" s="257">
        <f>IF(AND(B119&gt;0,A119&lt;0),(B106-(B119/(B119-A119))),0)</f>
        <v>0</v>
      </c>
      <c r="C122" s="257">
        <f>IF(AND(C119&gt;0,B119&lt;0),(C106-(C119/(C119-B119))),0)</f>
        <v>0</v>
      </c>
      <c r="D122" s="257">
        <f t="shared" ref="D122:P122" si="41">IF(AND(D119&gt;0,C119&lt;0),(D106-(D119/(D119-C119))),0)</f>
        <v>0</v>
      </c>
      <c r="E122" s="257">
        <f t="shared" si="41"/>
        <v>0</v>
      </c>
      <c r="F122" s="257">
        <f t="shared" si="41"/>
        <v>0</v>
      </c>
      <c r="G122" s="257">
        <f t="shared" si="41"/>
        <v>0</v>
      </c>
      <c r="H122" s="257">
        <f t="shared" si="41"/>
        <v>0</v>
      </c>
      <c r="I122" s="257">
        <f t="shared" si="41"/>
        <v>0</v>
      </c>
      <c r="J122" s="257">
        <f t="shared" si="41"/>
        <v>0</v>
      </c>
      <c r="K122" s="257">
        <f t="shared" si="41"/>
        <v>0</v>
      </c>
      <c r="L122" s="257">
        <f t="shared" si="41"/>
        <v>0</v>
      </c>
      <c r="M122" s="257">
        <f t="shared" si="41"/>
        <v>0</v>
      </c>
      <c r="N122" s="257">
        <f t="shared" si="41"/>
        <v>0</v>
      </c>
      <c r="O122" s="257">
        <f t="shared" si="41"/>
        <v>0</v>
      </c>
      <c r="P122" s="257">
        <f t="shared" si="41"/>
        <v>0</v>
      </c>
      <c r="Q122" s="257">
        <f>IF(AND(Q119&gt;0,P119&lt;0),(Q106-(Q119/(Q119-P119))),0)</f>
        <v>0</v>
      </c>
      <c r="R122" s="257">
        <f>IF(AND(R119&gt;0,Q119&lt;0),(R106-(R119/(R119-Q119))),0)</f>
        <v>0</v>
      </c>
      <c r="S122" s="257">
        <f>IF(AND(S119&gt;0,R119&lt;0),(S106-(S119/(S119-R119))),0)</f>
        <v>0</v>
      </c>
      <c r="T122" s="257">
        <f>IF(AND(T119&gt;0,S119&lt;0),(T106-(T119/(T119-S119))),0)</f>
        <v>0</v>
      </c>
      <c r="U122" s="258">
        <f>IF(AND(U119&gt;0,T119&lt;0),(U106-(U119/(U119-T119))),0)</f>
        <v>0</v>
      </c>
      <c r="V122" s="139"/>
    </row>
    <row r="123" spans="1:22" hidden="1" outlineLevel="1" x14ac:dyDescent="0.25">
      <c r="Q123" s="139"/>
    </row>
    <row r="124" spans="1:22" hidden="1" outlineLevel="1" x14ac:dyDescent="0.25"/>
    <row r="125" spans="1:22" hidden="1" outlineLevel="1" x14ac:dyDescent="0.25">
      <c r="A125" s="259"/>
      <c r="B125" s="260">
        <v>2019</v>
      </c>
      <c r="C125" s="260">
        <f>B125+1</f>
        <v>2020</v>
      </c>
      <c r="D125" s="260">
        <f t="shared" ref="D125:P125" si="42">C125+1</f>
        <v>2021</v>
      </c>
      <c r="E125" s="260">
        <f t="shared" si="42"/>
        <v>2022</v>
      </c>
      <c r="F125" s="260">
        <f t="shared" si="42"/>
        <v>2023</v>
      </c>
      <c r="G125" s="260">
        <f t="shared" si="42"/>
        <v>2024</v>
      </c>
      <c r="H125" s="260">
        <f t="shared" si="42"/>
        <v>2025</v>
      </c>
      <c r="I125" s="260">
        <f t="shared" si="42"/>
        <v>2026</v>
      </c>
      <c r="J125" s="260">
        <f t="shared" si="42"/>
        <v>2027</v>
      </c>
      <c r="K125" s="260">
        <f t="shared" si="42"/>
        <v>2028</v>
      </c>
      <c r="L125" s="260">
        <f t="shared" si="42"/>
        <v>2029</v>
      </c>
      <c r="M125" s="260">
        <f t="shared" si="42"/>
        <v>2030</v>
      </c>
      <c r="N125" s="260">
        <f t="shared" si="42"/>
        <v>2031</v>
      </c>
      <c r="O125" s="260">
        <f t="shared" si="42"/>
        <v>2032</v>
      </c>
      <c r="P125" s="261">
        <f t="shared" si="42"/>
        <v>2033</v>
      </c>
    </row>
    <row r="126" spans="1:22" ht="60.75" hidden="1" customHeight="1" outlineLevel="1" x14ac:dyDescent="0.25">
      <c r="A126" s="262" t="s">
        <v>275</v>
      </c>
      <c r="B126" s="263"/>
      <c r="C126" s="263"/>
      <c r="D126" s="263"/>
      <c r="E126" s="263"/>
      <c r="F126" s="263"/>
      <c r="G126" s="263"/>
      <c r="H126" s="263"/>
      <c r="I126" s="263"/>
      <c r="J126" s="263"/>
      <c r="K126" s="263"/>
      <c r="L126" s="263"/>
      <c r="M126" s="263"/>
      <c r="N126" s="263"/>
      <c r="O126" s="263"/>
      <c r="P126" s="264"/>
    </row>
    <row r="127" spans="1:22" hidden="1" x14ac:dyDescent="0.25">
      <c r="A127" s="200" t="s">
        <v>276</v>
      </c>
      <c r="B127" s="263">
        <f>B129*$B$55*12/1000</f>
        <v>0</v>
      </c>
      <c r="C127" s="263">
        <f>C129*$B$55*12/1000</f>
        <v>0</v>
      </c>
      <c r="D127" s="263">
        <f>D129*$B$55*12/1000</f>
        <v>0</v>
      </c>
      <c r="E127" s="263"/>
      <c r="F127" s="263"/>
      <c r="G127" s="263"/>
      <c r="H127" s="263"/>
      <c r="I127" s="263"/>
      <c r="J127" s="263"/>
      <c r="K127" s="263"/>
      <c r="L127" s="263"/>
      <c r="M127" s="263"/>
      <c r="N127" s="263"/>
      <c r="O127" s="263"/>
      <c r="P127" s="264"/>
    </row>
    <row r="128" spans="1:22" hidden="1" x14ac:dyDescent="0.25">
      <c r="A128" s="200" t="s">
        <v>277</v>
      </c>
      <c r="B128" s="265"/>
      <c r="C128" s="265"/>
      <c r="D128" s="265"/>
      <c r="E128" s="265"/>
      <c r="F128" s="265">
        <f t="shared" ref="F128:P128" si="43">E128</f>
        <v>0</v>
      </c>
      <c r="G128" s="265">
        <f t="shared" si="43"/>
        <v>0</v>
      </c>
      <c r="H128" s="265">
        <f t="shared" si="43"/>
        <v>0</v>
      </c>
      <c r="I128" s="265">
        <f t="shared" si="43"/>
        <v>0</v>
      </c>
      <c r="J128" s="265">
        <f t="shared" si="43"/>
        <v>0</v>
      </c>
      <c r="K128" s="265">
        <f t="shared" si="43"/>
        <v>0</v>
      </c>
      <c r="L128" s="265">
        <f t="shared" si="43"/>
        <v>0</v>
      </c>
      <c r="M128" s="265">
        <f t="shared" si="43"/>
        <v>0</v>
      </c>
      <c r="N128" s="265">
        <f t="shared" si="43"/>
        <v>0</v>
      </c>
      <c r="O128" s="265">
        <f t="shared" si="43"/>
        <v>0</v>
      </c>
      <c r="P128" s="266">
        <f t="shared" si="43"/>
        <v>0</v>
      </c>
    </row>
    <row r="129" spans="1:16" hidden="1" outlineLevel="1" x14ac:dyDescent="0.25">
      <c r="A129" s="200" t="s">
        <v>278</v>
      </c>
      <c r="B129" s="265"/>
      <c r="C129" s="265"/>
      <c r="D129" s="265"/>
      <c r="E129" s="265"/>
      <c r="F129" s="265">
        <f t="shared" ref="F129:P129" si="44">F128/3.1</f>
        <v>0</v>
      </c>
      <c r="G129" s="265">
        <f t="shared" si="44"/>
        <v>0</v>
      </c>
      <c r="H129" s="265">
        <f t="shared" si="44"/>
        <v>0</v>
      </c>
      <c r="I129" s="265">
        <f t="shared" si="44"/>
        <v>0</v>
      </c>
      <c r="J129" s="265">
        <f t="shared" si="44"/>
        <v>0</v>
      </c>
      <c r="K129" s="265">
        <f t="shared" si="44"/>
        <v>0</v>
      </c>
      <c r="L129" s="265">
        <f t="shared" si="44"/>
        <v>0</v>
      </c>
      <c r="M129" s="265">
        <f t="shared" si="44"/>
        <v>0</v>
      </c>
      <c r="N129" s="265">
        <f t="shared" si="44"/>
        <v>0</v>
      </c>
      <c r="O129" s="265">
        <f t="shared" si="44"/>
        <v>0</v>
      </c>
      <c r="P129" s="266">
        <f t="shared" si="44"/>
        <v>0</v>
      </c>
    </row>
    <row r="130" spans="1:16" ht="16.5" hidden="1" outlineLevel="1" thickBot="1" x14ac:dyDescent="0.3">
      <c r="A130" s="203" t="s">
        <v>279</v>
      </c>
      <c r="B130" s="267" t="e">
        <f t="shared" ref="B130:P130" si="45">(B76+B87)/B129/12</f>
        <v>#DIV/0!</v>
      </c>
      <c r="C130" s="267" t="e">
        <f t="shared" si="45"/>
        <v>#DIV/0!</v>
      </c>
      <c r="D130" s="267" t="e">
        <f t="shared" si="45"/>
        <v>#DIV/0!</v>
      </c>
      <c r="E130" s="267" t="e">
        <f t="shared" si="45"/>
        <v>#DIV/0!</v>
      </c>
      <c r="F130" s="267" t="e">
        <f t="shared" si="45"/>
        <v>#DIV/0!</v>
      </c>
      <c r="G130" s="267" t="e">
        <f t="shared" si="45"/>
        <v>#DIV/0!</v>
      </c>
      <c r="H130" s="267" t="e">
        <f t="shared" si="45"/>
        <v>#DIV/0!</v>
      </c>
      <c r="I130" s="267" t="e">
        <f t="shared" si="45"/>
        <v>#DIV/0!</v>
      </c>
      <c r="J130" s="267" t="e">
        <f t="shared" si="45"/>
        <v>#DIV/0!</v>
      </c>
      <c r="K130" s="267" t="e">
        <f t="shared" si="45"/>
        <v>#DIV/0!</v>
      </c>
      <c r="L130" s="267" t="e">
        <f t="shared" si="45"/>
        <v>#DIV/0!</v>
      </c>
      <c r="M130" s="267" t="e">
        <f t="shared" si="45"/>
        <v>#DIV/0!</v>
      </c>
      <c r="N130" s="267" t="e">
        <f t="shared" si="45"/>
        <v>#DIV/0!</v>
      </c>
      <c r="O130" s="267" t="e">
        <f t="shared" si="45"/>
        <v>#DIV/0!</v>
      </c>
      <c r="P130" s="268" t="e">
        <f t="shared" si="45"/>
        <v>#DIV/0!</v>
      </c>
    </row>
    <row r="131" spans="1:16" hidden="1" collapsed="1" x14ac:dyDescent="0.25"/>
    <row r="132" spans="1:16" ht="90" hidden="1" x14ac:dyDescent="0.25">
      <c r="A132" s="269" t="s">
        <v>280</v>
      </c>
      <c r="B132" s="269"/>
      <c r="C132" s="269"/>
      <c r="D132" s="269"/>
      <c r="E132" s="269"/>
      <c r="F132" s="269"/>
      <c r="G132" s="269"/>
      <c r="H132" s="269"/>
      <c r="I132" s="269"/>
      <c r="J132" s="269"/>
      <c r="K132" s="269"/>
      <c r="L132" s="269"/>
      <c r="M132" s="269"/>
      <c r="N132" s="269"/>
      <c r="O132" s="269"/>
    </row>
    <row r="133" spans="1:16" hidden="1" x14ac:dyDescent="0.25"/>
    <row r="134" spans="1:16" hidden="1" x14ac:dyDescent="0.25"/>
    <row r="135" spans="1:16" hidden="1" x14ac:dyDescent="0.25">
      <c r="A135" s="140" t="s">
        <v>281</v>
      </c>
      <c r="I135" s="140" t="s">
        <v>282</v>
      </c>
    </row>
    <row r="136" spans="1:16" hidden="1" x14ac:dyDescent="0.25">
      <c r="A136" s="140" t="s">
        <v>283</v>
      </c>
    </row>
    <row r="137" spans="1:16" hidden="1" x14ac:dyDescent="0.25"/>
    <row r="138" spans="1:16" hidden="1" x14ac:dyDescent="0.25">
      <c r="A138" s="140" t="s">
        <v>284</v>
      </c>
      <c r="I138" s="140" t="s">
        <v>285</v>
      </c>
    </row>
    <row r="139" spans="1:16" hidden="1" x14ac:dyDescent="0.25"/>
    <row r="140" spans="1:16" hidden="1" x14ac:dyDescent="0.25"/>
    <row r="141" spans="1:16" hidden="1" x14ac:dyDescent="0.25"/>
    <row r="142" spans="1:16" hidden="1" x14ac:dyDescent="0.25">
      <c r="A142" s="151" t="s">
        <v>286</v>
      </c>
    </row>
    <row r="143" spans="1:16" hidden="1" x14ac:dyDescent="0.25">
      <c r="A143" s="270">
        <f>IF(MIN(B136:P136)=100,"не окупается",MIN(B136:P136))</f>
        <v>0</v>
      </c>
      <c r="B143" s="270">
        <f t="shared" ref="B143:P143" si="46">IF(B120&lt;=0,1,B120)</f>
        <v>1</v>
      </c>
      <c r="C143" s="270">
        <f t="shared" si="46"/>
        <v>1</v>
      </c>
      <c r="D143" s="270">
        <f t="shared" si="46"/>
        <v>1</v>
      </c>
      <c r="E143" s="270">
        <f t="shared" si="46"/>
        <v>1</v>
      </c>
      <c r="F143" s="270">
        <f t="shared" si="46"/>
        <v>1</v>
      </c>
      <c r="G143" s="270">
        <f t="shared" si="46"/>
        <v>1</v>
      </c>
      <c r="H143" s="270">
        <f t="shared" si="46"/>
        <v>1</v>
      </c>
      <c r="I143" s="270">
        <f t="shared" si="46"/>
        <v>1</v>
      </c>
      <c r="J143" s="270">
        <f t="shared" si="46"/>
        <v>1</v>
      </c>
      <c r="K143" s="270">
        <f t="shared" si="46"/>
        <v>1</v>
      </c>
      <c r="L143" s="270">
        <f t="shared" si="46"/>
        <v>1</v>
      </c>
      <c r="M143" s="270">
        <f t="shared" si="46"/>
        <v>1</v>
      </c>
      <c r="N143" s="270">
        <f t="shared" si="46"/>
        <v>1</v>
      </c>
      <c r="O143" s="270">
        <f t="shared" si="46"/>
        <v>1</v>
      </c>
      <c r="P143" s="270">
        <f t="shared" si="46"/>
        <v>1</v>
      </c>
    </row>
    <row r="144" spans="1:16" hidden="1" x14ac:dyDescent="0.25">
      <c r="A144" s="271" t="s">
        <v>287</v>
      </c>
      <c r="B144" s="243"/>
      <c r="C144" s="243"/>
      <c r="D144" s="119" t="s">
        <v>261</v>
      </c>
      <c r="E144" s="119" t="s">
        <v>262</v>
      </c>
    </row>
    <row r="145" spans="1:21" hidden="1" x14ac:dyDescent="0.25">
      <c r="A145" s="271" t="s">
        <v>288</v>
      </c>
      <c r="B145" s="243" t="s">
        <v>289</v>
      </c>
      <c r="C145" s="119" t="s">
        <v>263</v>
      </c>
      <c r="D145" s="272">
        <f>$K119</f>
        <v>76490.012215173367</v>
      </c>
      <c r="E145" s="272">
        <f>$P119</f>
        <v>166668.14778337342</v>
      </c>
    </row>
    <row r="146" spans="1:21" hidden="1" x14ac:dyDescent="0.25">
      <c r="B146" s="243" t="s">
        <v>272</v>
      </c>
      <c r="C146" s="119" t="s">
        <v>290</v>
      </c>
      <c r="D146" s="273">
        <f>$K120</f>
        <v>0</v>
      </c>
      <c r="E146" s="273">
        <f>$P120</f>
        <v>0</v>
      </c>
    </row>
    <row r="147" spans="1:21" hidden="1" x14ac:dyDescent="0.25">
      <c r="B147" s="243" t="s">
        <v>273</v>
      </c>
      <c r="C147" s="119" t="s">
        <v>291</v>
      </c>
      <c r="D147" s="272">
        <f>$K121</f>
        <v>0</v>
      </c>
      <c r="E147" s="272">
        <f>$P121</f>
        <v>0</v>
      </c>
    </row>
    <row r="148" spans="1:21" hidden="1" x14ac:dyDescent="0.25">
      <c r="B148" s="243" t="s">
        <v>274</v>
      </c>
      <c r="C148" s="119" t="s">
        <v>291</v>
      </c>
      <c r="D148" s="272">
        <f>$K122</f>
        <v>0</v>
      </c>
      <c r="E148" s="272">
        <f>$P122</f>
        <v>0</v>
      </c>
    </row>
    <row r="149" spans="1:21" hidden="1" x14ac:dyDescent="0.25"/>
    <row r="150" spans="1:21" hidden="1" x14ac:dyDescent="0.25">
      <c r="A150" s="274" t="s">
        <v>292</v>
      </c>
      <c r="B150" s="154"/>
    </row>
    <row r="151" spans="1:21" hidden="1" x14ac:dyDescent="0.25">
      <c r="A151" s="274" t="s">
        <v>293</v>
      </c>
      <c r="B151" s="154"/>
    </row>
    <row r="152" spans="1:21" hidden="1" x14ac:dyDescent="0.25">
      <c r="A152" s="274" t="s">
        <v>294</v>
      </c>
      <c r="B152" s="154"/>
    </row>
    <row r="153" spans="1:21" hidden="1" x14ac:dyDescent="0.25">
      <c r="A153" s="274" t="s">
        <v>295</v>
      </c>
      <c r="B153" s="154"/>
    </row>
    <row r="154" spans="1:21" ht="16.5" thickBot="1" x14ac:dyDescent="0.3"/>
    <row r="155" spans="1:21" ht="16.5" thickBot="1" x14ac:dyDescent="0.3">
      <c r="A155" s="275" t="s">
        <v>296</v>
      </c>
      <c r="B155" s="276"/>
      <c r="C155" s="277">
        <v>2</v>
      </c>
      <c r="D155" s="277">
        <f>C155+1</f>
        <v>3</v>
      </c>
      <c r="E155" s="277">
        <f t="shared" ref="E155:U155" si="47">D155+1</f>
        <v>4</v>
      </c>
      <c r="F155" s="277">
        <f t="shared" si="47"/>
        <v>5</v>
      </c>
      <c r="G155" s="277">
        <f t="shared" si="47"/>
        <v>6</v>
      </c>
      <c r="H155" s="277">
        <f t="shared" si="47"/>
        <v>7</v>
      </c>
      <c r="I155" s="277">
        <f t="shared" si="47"/>
        <v>8</v>
      </c>
      <c r="J155" s="277">
        <f t="shared" si="47"/>
        <v>9</v>
      </c>
      <c r="K155" s="277">
        <f t="shared" si="47"/>
        <v>10</v>
      </c>
      <c r="L155" s="277">
        <f t="shared" si="47"/>
        <v>11</v>
      </c>
      <c r="M155" s="277">
        <f t="shared" si="47"/>
        <v>12</v>
      </c>
      <c r="N155" s="277">
        <f t="shared" si="47"/>
        <v>13</v>
      </c>
      <c r="O155" s="277">
        <f t="shared" si="47"/>
        <v>14</v>
      </c>
      <c r="P155" s="277">
        <f t="shared" si="47"/>
        <v>15</v>
      </c>
      <c r="Q155" s="277">
        <f t="shared" si="47"/>
        <v>16</v>
      </c>
      <c r="R155" s="277">
        <f t="shared" si="47"/>
        <v>17</v>
      </c>
      <c r="S155" s="277">
        <f t="shared" si="47"/>
        <v>18</v>
      </c>
      <c r="T155" s="277">
        <f t="shared" si="47"/>
        <v>19</v>
      </c>
      <c r="U155" s="278">
        <f t="shared" si="47"/>
        <v>20</v>
      </c>
    </row>
    <row r="156" spans="1:21" x14ac:dyDescent="0.25">
      <c r="A156" s="279" t="s">
        <v>99</v>
      </c>
      <c r="B156" s="280" t="s">
        <v>263</v>
      </c>
      <c r="C156" s="281">
        <f>C$108</f>
        <v>2187.6954532041914</v>
      </c>
      <c r="D156" s="281">
        <f>D$108</f>
        <v>2187.6954532041914</v>
      </c>
      <c r="E156" s="281">
        <f>E$108</f>
        <v>2187.6954532041914</v>
      </c>
      <c r="F156" s="281">
        <f t="shared" ref="F156:U156" si="48">F$108</f>
        <v>2187.6954532041914</v>
      </c>
      <c r="G156" s="281">
        <f t="shared" si="48"/>
        <v>2187.6954532041914</v>
      </c>
      <c r="H156" s="281">
        <f t="shared" si="48"/>
        <v>1942.3721904761915</v>
      </c>
      <c r="I156" s="281">
        <f t="shared" si="48"/>
        <v>1942.3721904761915</v>
      </c>
      <c r="J156" s="281">
        <f t="shared" si="48"/>
        <v>1147.2876666666671</v>
      </c>
      <c r="K156" s="281">
        <f t="shared" si="48"/>
        <v>1147.2876666666671</v>
      </c>
      <c r="L156" s="281">
        <f t="shared" si="48"/>
        <v>1147.2876666666671</v>
      </c>
      <c r="M156" s="281">
        <f t="shared" si="48"/>
        <v>0</v>
      </c>
      <c r="N156" s="281">
        <f t="shared" si="48"/>
        <v>0</v>
      </c>
      <c r="O156" s="281">
        <f t="shared" si="48"/>
        <v>0</v>
      </c>
      <c r="P156" s="281">
        <f t="shared" si="48"/>
        <v>0</v>
      </c>
      <c r="Q156" s="281">
        <f t="shared" si="48"/>
        <v>0</v>
      </c>
      <c r="R156" s="281">
        <f t="shared" si="48"/>
        <v>0</v>
      </c>
      <c r="S156" s="281">
        <f t="shared" si="48"/>
        <v>0</v>
      </c>
      <c r="T156" s="281">
        <f t="shared" si="48"/>
        <v>0</v>
      </c>
      <c r="U156" s="282">
        <f t="shared" si="48"/>
        <v>0</v>
      </c>
    </row>
    <row r="157" spans="1:21" x14ac:dyDescent="0.25">
      <c r="A157" s="200" t="s">
        <v>102</v>
      </c>
      <c r="B157" s="119" t="s">
        <v>263</v>
      </c>
      <c r="C157" s="283"/>
      <c r="D157" s="283"/>
      <c r="E157" s="283"/>
      <c r="F157" s="283"/>
      <c r="G157" s="283"/>
      <c r="H157" s="283"/>
      <c r="I157" s="283"/>
      <c r="J157" s="283"/>
      <c r="K157" s="283"/>
      <c r="L157" s="283"/>
      <c r="M157" s="283"/>
      <c r="N157" s="283"/>
      <c r="O157" s="283"/>
      <c r="P157" s="283"/>
      <c r="Q157" s="283"/>
      <c r="R157" s="283"/>
      <c r="S157" s="283"/>
      <c r="T157" s="283"/>
      <c r="U157" s="284"/>
    </row>
    <row r="158" spans="1:21" x14ac:dyDescent="0.25">
      <c r="A158" s="200" t="s">
        <v>297</v>
      </c>
      <c r="B158" s="119" t="s">
        <v>263</v>
      </c>
      <c r="C158" s="119"/>
      <c r="D158" s="119"/>
      <c r="E158" s="119"/>
      <c r="F158" s="119"/>
      <c r="G158" s="119"/>
      <c r="H158" s="119"/>
      <c r="I158" s="119"/>
      <c r="J158" s="119"/>
      <c r="K158" s="119"/>
      <c r="L158" s="119"/>
      <c r="M158" s="119"/>
      <c r="N158" s="119"/>
      <c r="O158" s="119"/>
      <c r="P158" s="119"/>
      <c r="Q158" s="119"/>
      <c r="R158" s="119"/>
      <c r="S158" s="119"/>
      <c r="T158" s="119"/>
      <c r="U158" s="285"/>
    </row>
    <row r="159" spans="1:21" x14ac:dyDescent="0.25">
      <c r="A159" s="200" t="s">
        <v>298</v>
      </c>
      <c r="B159" s="119" t="s">
        <v>263</v>
      </c>
      <c r="C159" s="119"/>
      <c r="D159" s="119"/>
      <c r="E159" s="119"/>
      <c r="F159" s="119"/>
      <c r="G159" s="119"/>
      <c r="H159" s="119"/>
      <c r="I159" s="119"/>
      <c r="J159" s="119"/>
      <c r="K159" s="119"/>
      <c r="L159" s="119"/>
      <c r="M159" s="119"/>
      <c r="N159" s="119"/>
      <c r="O159" s="119"/>
      <c r="P159" s="119"/>
      <c r="Q159" s="119"/>
      <c r="R159" s="119"/>
      <c r="S159" s="119"/>
      <c r="T159" s="119"/>
      <c r="U159" s="285"/>
    </row>
    <row r="160" spans="1:21" x14ac:dyDescent="0.25">
      <c r="A160" s="200" t="s">
        <v>299</v>
      </c>
      <c r="B160" s="119" t="s">
        <v>263</v>
      </c>
      <c r="C160" s="119"/>
      <c r="D160" s="119"/>
      <c r="E160" s="119"/>
      <c r="F160" s="119"/>
      <c r="G160" s="119"/>
      <c r="H160" s="119"/>
      <c r="I160" s="119"/>
      <c r="J160" s="119"/>
      <c r="K160" s="119"/>
      <c r="L160" s="119"/>
      <c r="M160" s="119"/>
      <c r="N160" s="119"/>
      <c r="O160" s="119"/>
      <c r="P160" s="119"/>
      <c r="Q160" s="119"/>
      <c r="R160" s="119"/>
      <c r="S160" s="119"/>
      <c r="T160" s="119"/>
      <c r="U160" s="285"/>
    </row>
    <row r="161" spans="1:21" x14ac:dyDescent="0.25">
      <c r="A161" s="200" t="s">
        <v>300</v>
      </c>
      <c r="B161" s="119" t="s">
        <v>263</v>
      </c>
      <c r="C161" s="119"/>
      <c r="D161" s="119"/>
      <c r="E161" s="119"/>
      <c r="F161" s="119"/>
      <c r="G161" s="119"/>
      <c r="H161" s="119"/>
      <c r="I161" s="119"/>
      <c r="J161" s="119"/>
      <c r="K161" s="119"/>
      <c r="L161" s="119"/>
      <c r="M161" s="119"/>
      <c r="N161" s="119"/>
      <c r="O161" s="119"/>
      <c r="P161" s="119"/>
      <c r="Q161" s="119"/>
      <c r="R161" s="119"/>
      <c r="S161" s="119"/>
      <c r="T161" s="119"/>
      <c r="U161" s="285"/>
    </row>
    <row r="162" spans="1:21" x14ac:dyDescent="0.25">
      <c r="A162" s="200" t="s">
        <v>301</v>
      </c>
      <c r="B162" s="119" t="s">
        <v>263</v>
      </c>
      <c r="C162" s="119"/>
      <c r="D162" s="119"/>
      <c r="E162" s="119"/>
      <c r="F162" s="119"/>
      <c r="G162" s="119"/>
      <c r="H162" s="119"/>
      <c r="I162" s="119"/>
      <c r="J162" s="119"/>
      <c r="K162" s="119"/>
      <c r="L162" s="119"/>
      <c r="M162" s="119"/>
      <c r="N162" s="119"/>
      <c r="O162" s="119"/>
      <c r="P162" s="119"/>
      <c r="Q162" s="119"/>
      <c r="R162" s="119"/>
      <c r="S162" s="119"/>
      <c r="T162" s="119"/>
      <c r="U162" s="285"/>
    </row>
    <row r="163" spans="1:21" x14ac:dyDescent="0.25">
      <c r="A163" s="200" t="s">
        <v>302</v>
      </c>
      <c r="B163" s="119" t="s">
        <v>263</v>
      </c>
      <c r="C163" s="283"/>
      <c r="D163" s="283"/>
      <c r="E163" s="283"/>
      <c r="F163" s="283"/>
      <c r="G163" s="283"/>
      <c r="H163" s="283"/>
      <c r="I163" s="283"/>
      <c r="J163" s="283"/>
      <c r="K163" s="283"/>
      <c r="L163" s="283"/>
      <c r="M163" s="283"/>
      <c r="N163" s="283"/>
      <c r="O163" s="283"/>
      <c r="P163" s="283"/>
      <c r="Q163" s="283"/>
      <c r="R163" s="283"/>
      <c r="S163" s="283"/>
      <c r="T163" s="283"/>
      <c r="U163" s="284"/>
    </row>
    <row r="164" spans="1:21" x14ac:dyDescent="0.25">
      <c r="A164" s="200" t="s">
        <v>303</v>
      </c>
      <c r="B164" s="119" t="s">
        <v>263</v>
      </c>
      <c r="C164" s="283"/>
      <c r="D164" s="283"/>
      <c r="E164" s="283"/>
      <c r="F164" s="283"/>
      <c r="G164" s="283"/>
      <c r="H164" s="283"/>
      <c r="I164" s="283"/>
      <c r="J164" s="283"/>
      <c r="K164" s="283"/>
      <c r="L164" s="283"/>
      <c r="M164" s="283"/>
      <c r="N164" s="283"/>
      <c r="O164" s="283"/>
      <c r="P164" s="283"/>
      <c r="Q164" s="283"/>
      <c r="R164" s="283"/>
      <c r="S164" s="283"/>
      <c r="T164" s="283"/>
      <c r="U164" s="284"/>
    </row>
    <row r="165" spans="1:21" ht="16.5" thickBot="1" x14ac:dyDescent="0.3">
      <c r="A165" s="203" t="s">
        <v>251</v>
      </c>
      <c r="B165" s="286" t="s">
        <v>263</v>
      </c>
      <c r="C165" s="283"/>
      <c r="D165" s="283"/>
      <c r="E165" s="283"/>
      <c r="F165" s="283"/>
      <c r="G165" s="283"/>
      <c r="H165" s="283"/>
      <c r="I165" s="283"/>
      <c r="J165" s="283"/>
      <c r="K165" s="283"/>
      <c r="L165" s="283"/>
      <c r="M165" s="283"/>
      <c r="N165" s="283"/>
      <c r="O165" s="283"/>
      <c r="P165" s="283"/>
      <c r="Q165" s="283"/>
      <c r="R165" s="283"/>
      <c r="S165" s="283"/>
      <c r="T165" s="283"/>
      <c r="U165" s="284"/>
    </row>
    <row r="166" spans="1:21" ht="16.5" thickBot="1" x14ac:dyDescent="0.3">
      <c r="A166" s="287" t="s">
        <v>304</v>
      </c>
      <c r="B166" s="288" t="s">
        <v>263</v>
      </c>
      <c r="C166" s="289">
        <f>SUM(C156:C165)</f>
        <v>2187.6954532041914</v>
      </c>
      <c r="D166" s="289">
        <f t="shared" ref="D166:U166" si="49">SUM(D156:D165)</f>
        <v>2187.6954532041914</v>
      </c>
      <c r="E166" s="289">
        <f t="shared" si="49"/>
        <v>2187.6954532041914</v>
      </c>
      <c r="F166" s="289">
        <f t="shared" si="49"/>
        <v>2187.6954532041914</v>
      </c>
      <c r="G166" s="289">
        <f t="shared" si="49"/>
        <v>2187.6954532041914</v>
      </c>
      <c r="H166" s="289">
        <f t="shared" si="49"/>
        <v>1942.3721904761915</v>
      </c>
      <c r="I166" s="289">
        <f t="shared" si="49"/>
        <v>1942.3721904761915</v>
      </c>
      <c r="J166" s="289">
        <f t="shared" si="49"/>
        <v>1147.2876666666671</v>
      </c>
      <c r="K166" s="289">
        <f t="shared" si="49"/>
        <v>1147.2876666666671</v>
      </c>
      <c r="L166" s="289">
        <f t="shared" si="49"/>
        <v>1147.2876666666671</v>
      </c>
      <c r="M166" s="289">
        <f t="shared" si="49"/>
        <v>0</v>
      </c>
      <c r="N166" s="289">
        <f t="shared" si="49"/>
        <v>0</v>
      </c>
      <c r="O166" s="289">
        <f t="shared" si="49"/>
        <v>0</v>
      </c>
      <c r="P166" s="289">
        <f t="shared" si="49"/>
        <v>0</v>
      </c>
      <c r="Q166" s="289">
        <f t="shared" si="49"/>
        <v>0</v>
      </c>
      <c r="R166" s="289">
        <f t="shared" si="49"/>
        <v>0</v>
      </c>
      <c r="S166" s="289">
        <f t="shared" si="49"/>
        <v>0</v>
      </c>
      <c r="T166" s="289">
        <f t="shared" si="49"/>
        <v>0</v>
      </c>
      <c r="U166" s="290">
        <f t="shared" si="49"/>
        <v>0</v>
      </c>
    </row>
  </sheetData>
  <mergeCells count="11">
    <mergeCell ref="J23:K23"/>
    <mergeCell ref="A2:U2"/>
    <mergeCell ref="A13:O13"/>
    <mergeCell ref="A14:O14"/>
    <mergeCell ref="J21:K21"/>
    <mergeCell ref="J22:K22"/>
    <mergeCell ref="J24:K24"/>
    <mergeCell ref="H27:I27"/>
    <mergeCell ref="H28:I28"/>
    <mergeCell ref="H29:I29"/>
    <mergeCell ref="H30:I30"/>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7" zoomScale="85" zoomScaleSheetLayoutView="85" workbookViewId="0">
      <selection activeCell="H18" sqref="H18:H20"/>
    </sheetView>
  </sheetViews>
  <sheetFormatPr defaultRowHeight="15.75" x14ac:dyDescent="0.25"/>
  <cols>
    <col min="1" max="1" width="9.140625" style="50"/>
    <col min="2" max="2" width="44.85546875" style="50" customWidth="1"/>
    <col min="3" max="3" width="37.7109375" style="50" customWidth="1"/>
    <col min="4" max="4" width="12.42578125" style="50" customWidth="1"/>
    <col min="5" max="5" width="12.85546875" style="50" customWidth="1"/>
    <col min="6" max="6" width="14" style="50" customWidth="1"/>
    <col min="7" max="7" width="15.5703125" style="50" customWidth="1"/>
    <col min="8" max="8" width="64.85546875" style="50" customWidth="1"/>
    <col min="9" max="9" width="32.28515625" style="50" customWidth="1"/>
    <col min="10" max="249" width="9.140625" style="50"/>
    <col min="250" max="250" width="37.7109375" style="50" customWidth="1"/>
    <col min="251" max="251" width="9.140625" style="50"/>
    <col min="252" max="252" width="12.85546875" style="50" customWidth="1"/>
    <col min="253" max="254" width="0" style="50" hidden="1" customWidth="1"/>
    <col min="255" max="255" width="18.28515625" style="50" customWidth="1"/>
    <col min="256" max="256" width="64.85546875" style="50" customWidth="1"/>
    <col min="257" max="260" width="9.140625" style="50"/>
    <col min="261" max="261" width="14.85546875" style="50" customWidth="1"/>
    <col min="262" max="505" width="9.140625" style="50"/>
    <col min="506" max="506" width="37.7109375" style="50" customWidth="1"/>
    <col min="507" max="507" width="9.140625" style="50"/>
    <col min="508" max="508" width="12.85546875" style="50" customWidth="1"/>
    <col min="509" max="510" width="0" style="50" hidden="1" customWidth="1"/>
    <col min="511" max="511" width="18.28515625" style="50" customWidth="1"/>
    <col min="512" max="512" width="64.85546875" style="50" customWidth="1"/>
    <col min="513" max="516" width="9.140625" style="50"/>
    <col min="517" max="517" width="14.85546875" style="50" customWidth="1"/>
    <col min="518" max="761" width="9.140625" style="50"/>
    <col min="762" max="762" width="37.7109375" style="50" customWidth="1"/>
    <col min="763" max="763" width="9.140625" style="50"/>
    <col min="764" max="764" width="12.85546875" style="50" customWidth="1"/>
    <col min="765" max="766" width="0" style="50" hidden="1" customWidth="1"/>
    <col min="767" max="767" width="18.28515625" style="50" customWidth="1"/>
    <col min="768" max="768" width="64.85546875" style="50" customWidth="1"/>
    <col min="769" max="772" width="9.140625" style="50"/>
    <col min="773" max="773" width="14.85546875" style="50" customWidth="1"/>
    <col min="774" max="1017" width="9.140625" style="50"/>
    <col min="1018" max="1018" width="37.7109375" style="50" customWidth="1"/>
    <col min="1019" max="1019" width="9.140625" style="50"/>
    <col min="1020" max="1020" width="12.85546875" style="50" customWidth="1"/>
    <col min="1021" max="1022" width="0" style="50" hidden="1" customWidth="1"/>
    <col min="1023" max="1023" width="18.28515625" style="50" customWidth="1"/>
    <col min="1024" max="1024" width="64.85546875" style="50" customWidth="1"/>
    <col min="1025" max="1028" width="9.140625" style="50"/>
    <col min="1029" max="1029" width="14.85546875" style="50" customWidth="1"/>
    <col min="1030" max="1273" width="9.140625" style="50"/>
    <col min="1274" max="1274" width="37.7109375" style="50" customWidth="1"/>
    <col min="1275" max="1275" width="9.140625" style="50"/>
    <col min="1276" max="1276" width="12.85546875" style="50" customWidth="1"/>
    <col min="1277" max="1278" width="0" style="50" hidden="1" customWidth="1"/>
    <col min="1279" max="1279" width="18.28515625" style="50" customWidth="1"/>
    <col min="1280" max="1280" width="64.85546875" style="50" customWidth="1"/>
    <col min="1281" max="1284" width="9.140625" style="50"/>
    <col min="1285" max="1285" width="14.85546875" style="50" customWidth="1"/>
    <col min="1286" max="1529" width="9.140625" style="50"/>
    <col min="1530" max="1530" width="37.7109375" style="50" customWidth="1"/>
    <col min="1531" max="1531" width="9.140625" style="50"/>
    <col min="1532" max="1532" width="12.85546875" style="50" customWidth="1"/>
    <col min="1533" max="1534" width="0" style="50" hidden="1" customWidth="1"/>
    <col min="1535" max="1535" width="18.28515625" style="50" customWidth="1"/>
    <col min="1536" max="1536" width="64.85546875" style="50" customWidth="1"/>
    <col min="1537" max="1540" width="9.140625" style="50"/>
    <col min="1541" max="1541" width="14.85546875" style="50" customWidth="1"/>
    <col min="1542" max="1785" width="9.140625" style="50"/>
    <col min="1786" max="1786" width="37.7109375" style="50" customWidth="1"/>
    <col min="1787" max="1787" width="9.140625" style="50"/>
    <col min="1788" max="1788" width="12.85546875" style="50" customWidth="1"/>
    <col min="1789" max="1790" width="0" style="50" hidden="1" customWidth="1"/>
    <col min="1791" max="1791" width="18.28515625" style="50" customWidth="1"/>
    <col min="1792" max="1792" width="64.85546875" style="50" customWidth="1"/>
    <col min="1793" max="1796" width="9.140625" style="50"/>
    <col min="1797" max="1797" width="14.85546875" style="50" customWidth="1"/>
    <col min="1798" max="2041" width="9.140625" style="50"/>
    <col min="2042" max="2042" width="37.7109375" style="50" customWidth="1"/>
    <col min="2043" max="2043" width="9.140625" style="50"/>
    <col min="2044" max="2044" width="12.85546875" style="50" customWidth="1"/>
    <col min="2045" max="2046" width="0" style="50" hidden="1" customWidth="1"/>
    <col min="2047" max="2047" width="18.28515625" style="50" customWidth="1"/>
    <col min="2048" max="2048" width="64.85546875" style="50" customWidth="1"/>
    <col min="2049" max="2052" width="9.140625" style="50"/>
    <col min="2053" max="2053" width="14.85546875" style="50" customWidth="1"/>
    <col min="2054" max="2297" width="9.140625" style="50"/>
    <col min="2298" max="2298" width="37.7109375" style="50" customWidth="1"/>
    <col min="2299" max="2299" width="9.140625" style="50"/>
    <col min="2300" max="2300" width="12.85546875" style="50" customWidth="1"/>
    <col min="2301" max="2302" width="0" style="50" hidden="1" customWidth="1"/>
    <col min="2303" max="2303" width="18.28515625" style="50" customWidth="1"/>
    <col min="2304" max="2304" width="64.85546875" style="50" customWidth="1"/>
    <col min="2305" max="2308" width="9.140625" style="50"/>
    <col min="2309" max="2309" width="14.85546875" style="50" customWidth="1"/>
    <col min="2310" max="2553" width="9.140625" style="50"/>
    <col min="2554" max="2554" width="37.7109375" style="50" customWidth="1"/>
    <col min="2555" max="2555" width="9.140625" style="50"/>
    <col min="2556" max="2556" width="12.85546875" style="50" customWidth="1"/>
    <col min="2557" max="2558" width="0" style="50" hidden="1" customWidth="1"/>
    <col min="2559" max="2559" width="18.28515625" style="50" customWidth="1"/>
    <col min="2560" max="2560" width="64.85546875" style="50" customWidth="1"/>
    <col min="2561" max="2564" width="9.140625" style="50"/>
    <col min="2565" max="2565" width="14.85546875" style="50" customWidth="1"/>
    <col min="2566" max="2809" width="9.140625" style="50"/>
    <col min="2810" max="2810" width="37.7109375" style="50" customWidth="1"/>
    <col min="2811" max="2811" width="9.140625" style="50"/>
    <col min="2812" max="2812" width="12.85546875" style="50" customWidth="1"/>
    <col min="2813" max="2814" width="0" style="50" hidden="1" customWidth="1"/>
    <col min="2815" max="2815" width="18.28515625" style="50" customWidth="1"/>
    <col min="2816" max="2816" width="64.85546875" style="50" customWidth="1"/>
    <col min="2817" max="2820" width="9.140625" style="50"/>
    <col min="2821" max="2821" width="14.85546875" style="50" customWidth="1"/>
    <col min="2822" max="3065" width="9.140625" style="50"/>
    <col min="3066" max="3066" width="37.7109375" style="50" customWidth="1"/>
    <col min="3067" max="3067" width="9.140625" style="50"/>
    <col min="3068" max="3068" width="12.85546875" style="50" customWidth="1"/>
    <col min="3069" max="3070" width="0" style="50" hidden="1" customWidth="1"/>
    <col min="3071" max="3071" width="18.28515625" style="50" customWidth="1"/>
    <col min="3072" max="3072" width="64.85546875" style="50" customWidth="1"/>
    <col min="3073" max="3076" width="9.140625" style="50"/>
    <col min="3077" max="3077" width="14.85546875" style="50" customWidth="1"/>
    <col min="3078" max="3321" width="9.140625" style="50"/>
    <col min="3322" max="3322" width="37.7109375" style="50" customWidth="1"/>
    <col min="3323" max="3323" width="9.140625" style="50"/>
    <col min="3324" max="3324" width="12.85546875" style="50" customWidth="1"/>
    <col min="3325" max="3326" width="0" style="50" hidden="1" customWidth="1"/>
    <col min="3327" max="3327" width="18.28515625" style="50" customWidth="1"/>
    <col min="3328" max="3328" width="64.85546875" style="50" customWidth="1"/>
    <col min="3329" max="3332" width="9.140625" style="50"/>
    <col min="3333" max="3333" width="14.85546875" style="50" customWidth="1"/>
    <col min="3334" max="3577" width="9.140625" style="50"/>
    <col min="3578" max="3578" width="37.7109375" style="50" customWidth="1"/>
    <col min="3579" max="3579" width="9.140625" style="50"/>
    <col min="3580" max="3580" width="12.85546875" style="50" customWidth="1"/>
    <col min="3581" max="3582" width="0" style="50" hidden="1" customWidth="1"/>
    <col min="3583" max="3583" width="18.28515625" style="50" customWidth="1"/>
    <col min="3584" max="3584" width="64.85546875" style="50" customWidth="1"/>
    <col min="3585" max="3588" width="9.140625" style="50"/>
    <col min="3589" max="3589" width="14.85546875" style="50" customWidth="1"/>
    <col min="3590" max="3833" width="9.140625" style="50"/>
    <col min="3834" max="3834" width="37.7109375" style="50" customWidth="1"/>
    <col min="3835" max="3835" width="9.140625" style="50"/>
    <col min="3836" max="3836" width="12.85546875" style="50" customWidth="1"/>
    <col min="3837" max="3838" width="0" style="50" hidden="1" customWidth="1"/>
    <col min="3839" max="3839" width="18.28515625" style="50" customWidth="1"/>
    <col min="3840" max="3840" width="64.85546875" style="50" customWidth="1"/>
    <col min="3841" max="3844" width="9.140625" style="50"/>
    <col min="3845" max="3845" width="14.85546875" style="50" customWidth="1"/>
    <col min="3846" max="4089" width="9.140625" style="50"/>
    <col min="4090" max="4090" width="37.7109375" style="50" customWidth="1"/>
    <col min="4091" max="4091" width="9.140625" style="50"/>
    <col min="4092" max="4092" width="12.85546875" style="50" customWidth="1"/>
    <col min="4093" max="4094" width="0" style="50" hidden="1" customWidth="1"/>
    <col min="4095" max="4095" width="18.28515625" style="50" customWidth="1"/>
    <col min="4096" max="4096" width="64.85546875" style="50" customWidth="1"/>
    <col min="4097" max="4100" width="9.140625" style="50"/>
    <col min="4101" max="4101" width="14.85546875" style="50" customWidth="1"/>
    <col min="4102" max="4345" width="9.140625" style="50"/>
    <col min="4346" max="4346" width="37.7109375" style="50" customWidth="1"/>
    <col min="4347" max="4347" width="9.140625" style="50"/>
    <col min="4348" max="4348" width="12.85546875" style="50" customWidth="1"/>
    <col min="4349" max="4350" width="0" style="50" hidden="1" customWidth="1"/>
    <col min="4351" max="4351" width="18.28515625" style="50" customWidth="1"/>
    <col min="4352" max="4352" width="64.85546875" style="50" customWidth="1"/>
    <col min="4353" max="4356" width="9.140625" style="50"/>
    <col min="4357" max="4357" width="14.85546875" style="50" customWidth="1"/>
    <col min="4358" max="4601" width="9.140625" style="50"/>
    <col min="4602" max="4602" width="37.7109375" style="50" customWidth="1"/>
    <col min="4603" max="4603" width="9.140625" style="50"/>
    <col min="4604" max="4604" width="12.85546875" style="50" customWidth="1"/>
    <col min="4605" max="4606" width="0" style="50" hidden="1" customWidth="1"/>
    <col min="4607" max="4607" width="18.28515625" style="50" customWidth="1"/>
    <col min="4608" max="4608" width="64.85546875" style="50" customWidth="1"/>
    <col min="4609" max="4612" width="9.140625" style="50"/>
    <col min="4613" max="4613" width="14.85546875" style="50" customWidth="1"/>
    <col min="4614" max="4857" width="9.140625" style="50"/>
    <col min="4858" max="4858" width="37.7109375" style="50" customWidth="1"/>
    <col min="4859" max="4859" width="9.140625" style="50"/>
    <col min="4860" max="4860" width="12.85546875" style="50" customWidth="1"/>
    <col min="4861" max="4862" width="0" style="50" hidden="1" customWidth="1"/>
    <col min="4863" max="4863" width="18.28515625" style="50" customWidth="1"/>
    <col min="4864" max="4864" width="64.85546875" style="50" customWidth="1"/>
    <col min="4865" max="4868" width="9.140625" style="50"/>
    <col min="4869" max="4869" width="14.85546875" style="50" customWidth="1"/>
    <col min="4870" max="5113" width="9.140625" style="50"/>
    <col min="5114" max="5114" width="37.7109375" style="50" customWidth="1"/>
    <col min="5115" max="5115" width="9.140625" style="50"/>
    <col min="5116" max="5116" width="12.85546875" style="50" customWidth="1"/>
    <col min="5117" max="5118" width="0" style="50" hidden="1" customWidth="1"/>
    <col min="5119" max="5119" width="18.28515625" style="50" customWidth="1"/>
    <col min="5120" max="5120" width="64.85546875" style="50" customWidth="1"/>
    <col min="5121" max="5124" width="9.140625" style="50"/>
    <col min="5125" max="5125" width="14.85546875" style="50" customWidth="1"/>
    <col min="5126" max="5369" width="9.140625" style="50"/>
    <col min="5370" max="5370" width="37.7109375" style="50" customWidth="1"/>
    <col min="5371" max="5371" width="9.140625" style="50"/>
    <col min="5372" max="5372" width="12.85546875" style="50" customWidth="1"/>
    <col min="5373" max="5374" width="0" style="50" hidden="1" customWidth="1"/>
    <col min="5375" max="5375" width="18.28515625" style="50" customWidth="1"/>
    <col min="5376" max="5376" width="64.85546875" style="50" customWidth="1"/>
    <col min="5377" max="5380" width="9.140625" style="50"/>
    <col min="5381" max="5381" width="14.85546875" style="50" customWidth="1"/>
    <col min="5382" max="5625" width="9.140625" style="50"/>
    <col min="5626" max="5626" width="37.7109375" style="50" customWidth="1"/>
    <col min="5627" max="5627" width="9.140625" style="50"/>
    <col min="5628" max="5628" width="12.85546875" style="50" customWidth="1"/>
    <col min="5629" max="5630" width="0" style="50" hidden="1" customWidth="1"/>
    <col min="5631" max="5631" width="18.28515625" style="50" customWidth="1"/>
    <col min="5632" max="5632" width="64.85546875" style="50" customWidth="1"/>
    <col min="5633" max="5636" width="9.140625" style="50"/>
    <col min="5637" max="5637" width="14.85546875" style="50" customWidth="1"/>
    <col min="5638" max="5881" width="9.140625" style="50"/>
    <col min="5882" max="5882" width="37.7109375" style="50" customWidth="1"/>
    <col min="5883" max="5883" width="9.140625" style="50"/>
    <col min="5884" max="5884" width="12.85546875" style="50" customWidth="1"/>
    <col min="5885" max="5886" width="0" style="50" hidden="1" customWidth="1"/>
    <col min="5887" max="5887" width="18.28515625" style="50" customWidth="1"/>
    <col min="5888" max="5888" width="64.85546875" style="50" customWidth="1"/>
    <col min="5889" max="5892" width="9.140625" style="50"/>
    <col min="5893" max="5893" width="14.85546875" style="50" customWidth="1"/>
    <col min="5894" max="6137" width="9.140625" style="50"/>
    <col min="6138" max="6138" width="37.7109375" style="50" customWidth="1"/>
    <col min="6139" max="6139" width="9.140625" style="50"/>
    <col min="6140" max="6140" width="12.85546875" style="50" customWidth="1"/>
    <col min="6141" max="6142" width="0" style="50" hidden="1" customWidth="1"/>
    <col min="6143" max="6143" width="18.28515625" style="50" customWidth="1"/>
    <col min="6144" max="6144" width="64.85546875" style="50" customWidth="1"/>
    <col min="6145" max="6148" width="9.140625" style="50"/>
    <col min="6149" max="6149" width="14.85546875" style="50" customWidth="1"/>
    <col min="6150" max="6393" width="9.140625" style="50"/>
    <col min="6394" max="6394" width="37.7109375" style="50" customWidth="1"/>
    <col min="6395" max="6395" width="9.140625" style="50"/>
    <col min="6396" max="6396" width="12.85546875" style="50" customWidth="1"/>
    <col min="6397" max="6398" width="0" style="50" hidden="1" customWidth="1"/>
    <col min="6399" max="6399" width="18.28515625" style="50" customWidth="1"/>
    <col min="6400" max="6400" width="64.85546875" style="50" customWidth="1"/>
    <col min="6401" max="6404" width="9.140625" style="50"/>
    <col min="6405" max="6405" width="14.85546875" style="50" customWidth="1"/>
    <col min="6406" max="6649" width="9.140625" style="50"/>
    <col min="6650" max="6650" width="37.7109375" style="50" customWidth="1"/>
    <col min="6651" max="6651" width="9.140625" style="50"/>
    <col min="6652" max="6652" width="12.85546875" style="50" customWidth="1"/>
    <col min="6653" max="6654" width="0" style="50" hidden="1" customWidth="1"/>
    <col min="6655" max="6655" width="18.28515625" style="50" customWidth="1"/>
    <col min="6656" max="6656" width="64.85546875" style="50" customWidth="1"/>
    <col min="6657" max="6660" width="9.140625" style="50"/>
    <col min="6661" max="6661" width="14.85546875" style="50" customWidth="1"/>
    <col min="6662" max="6905" width="9.140625" style="50"/>
    <col min="6906" max="6906" width="37.7109375" style="50" customWidth="1"/>
    <col min="6907" max="6907" width="9.140625" style="50"/>
    <col min="6908" max="6908" width="12.85546875" style="50" customWidth="1"/>
    <col min="6909" max="6910" width="0" style="50" hidden="1" customWidth="1"/>
    <col min="6911" max="6911" width="18.28515625" style="50" customWidth="1"/>
    <col min="6912" max="6912" width="64.85546875" style="50" customWidth="1"/>
    <col min="6913" max="6916" width="9.140625" style="50"/>
    <col min="6917" max="6917" width="14.85546875" style="50" customWidth="1"/>
    <col min="6918" max="7161" width="9.140625" style="50"/>
    <col min="7162" max="7162" width="37.7109375" style="50" customWidth="1"/>
    <col min="7163" max="7163" width="9.140625" style="50"/>
    <col min="7164" max="7164" width="12.85546875" style="50" customWidth="1"/>
    <col min="7165" max="7166" width="0" style="50" hidden="1" customWidth="1"/>
    <col min="7167" max="7167" width="18.28515625" style="50" customWidth="1"/>
    <col min="7168" max="7168" width="64.85546875" style="50" customWidth="1"/>
    <col min="7169" max="7172" width="9.140625" style="50"/>
    <col min="7173" max="7173" width="14.85546875" style="50" customWidth="1"/>
    <col min="7174" max="7417" width="9.140625" style="50"/>
    <col min="7418" max="7418" width="37.7109375" style="50" customWidth="1"/>
    <col min="7419" max="7419" width="9.140625" style="50"/>
    <col min="7420" max="7420" width="12.85546875" style="50" customWidth="1"/>
    <col min="7421" max="7422" width="0" style="50" hidden="1" customWidth="1"/>
    <col min="7423" max="7423" width="18.28515625" style="50" customWidth="1"/>
    <col min="7424" max="7424" width="64.85546875" style="50" customWidth="1"/>
    <col min="7425" max="7428" width="9.140625" style="50"/>
    <col min="7429" max="7429" width="14.85546875" style="50" customWidth="1"/>
    <col min="7430" max="7673" width="9.140625" style="50"/>
    <col min="7674" max="7674" width="37.7109375" style="50" customWidth="1"/>
    <col min="7675" max="7675" width="9.140625" style="50"/>
    <col min="7676" max="7676" width="12.85546875" style="50" customWidth="1"/>
    <col min="7677" max="7678" width="0" style="50" hidden="1" customWidth="1"/>
    <col min="7679" max="7679" width="18.28515625" style="50" customWidth="1"/>
    <col min="7680" max="7680" width="64.85546875" style="50" customWidth="1"/>
    <col min="7681" max="7684" width="9.140625" style="50"/>
    <col min="7685" max="7685" width="14.85546875" style="50" customWidth="1"/>
    <col min="7686" max="7929" width="9.140625" style="50"/>
    <col min="7930" max="7930" width="37.7109375" style="50" customWidth="1"/>
    <col min="7931" max="7931" width="9.140625" style="50"/>
    <col min="7932" max="7932" width="12.85546875" style="50" customWidth="1"/>
    <col min="7933" max="7934" width="0" style="50" hidden="1" customWidth="1"/>
    <col min="7935" max="7935" width="18.28515625" style="50" customWidth="1"/>
    <col min="7936" max="7936" width="64.85546875" style="50" customWidth="1"/>
    <col min="7937" max="7940" width="9.140625" style="50"/>
    <col min="7941" max="7941" width="14.85546875" style="50" customWidth="1"/>
    <col min="7942" max="8185" width="9.140625" style="50"/>
    <col min="8186" max="8186" width="37.7109375" style="50" customWidth="1"/>
    <col min="8187" max="8187" width="9.140625" style="50"/>
    <col min="8188" max="8188" width="12.85546875" style="50" customWidth="1"/>
    <col min="8189" max="8190" width="0" style="50" hidden="1" customWidth="1"/>
    <col min="8191" max="8191" width="18.28515625" style="50" customWidth="1"/>
    <col min="8192" max="8192" width="64.85546875" style="50" customWidth="1"/>
    <col min="8193" max="8196" width="9.140625" style="50"/>
    <col min="8197" max="8197" width="14.85546875" style="50" customWidth="1"/>
    <col min="8198" max="8441" width="9.140625" style="50"/>
    <col min="8442" max="8442" width="37.7109375" style="50" customWidth="1"/>
    <col min="8443" max="8443" width="9.140625" style="50"/>
    <col min="8444" max="8444" width="12.85546875" style="50" customWidth="1"/>
    <col min="8445" max="8446" width="0" style="50" hidden="1" customWidth="1"/>
    <col min="8447" max="8447" width="18.28515625" style="50" customWidth="1"/>
    <col min="8448" max="8448" width="64.85546875" style="50" customWidth="1"/>
    <col min="8449" max="8452" width="9.140625" style="50"/>
    <col min="8453" max="8453" width="14.85546875" style="50" customWidth="1"/>
    <col min="8454" max="8697" width="9.140625" style="50"/>
    <col min="8698" max="8698" width="37.7109375" style="50" customWidth="1"/>
    <col min="8699" max="8699" width="9.140625" style="50"/>
    <col min="8700" max="8700" width="12.85546875" style="50" customWidth="1"/>
    <col min="8701" max="8702" width="0" style="50" hidden="1" customWidth="1"/>
    <col min="8703" max="8703" width="18.28515625" style="50" customWidth="1"/>
    <col min="8704" max="8704" width="64.85546875" style="50" customWidth="1"/>
    <col min="8705" max="8708" width="9.140625" style="50"/>
    <col min="8709" max="8709" width="14.85546875" style="50" customWidth="1"/>
    <col min="8710" max="8953" width="9.140625" style="50"/>
    <col min="8954" max="8954" width="37.7109375" style="50" customWidth="1"/>
    <col min="8955" max="8955" width="9.140625" style="50"/>
    <col min="8956" max="8956" width="12.85546875" style="50" customWidth="1"/>
    <col min="8957" max="8958" width="0" style="50" hidden="1" customWidth="1"/>
    <col min="8959" max="8959" width="18.28515625" style="50" customWidth="1"/>
    <col min="8960" max="8960" width="64.85546875" style="50" customWidth="1"/>
    <col min="8961" max="8964" width="9.140625" style="50"/>
    <col min="8965" max="8965" width="14.85546875" style="50" customWidth="1"/>
    <col min="8966" max="9209" width="9.140625" style="50"/>
    <col min="9210" max="9210" width="37.7109375" style="50" customWidth="1"/>
    <col min="9211" max="9211" width="9.140625" style="50"/>
    <col min="9212" max="9212" width="12.85546875" style="50" customWidth="1"/>
    <col min="9213" max="9214" width="0" style="50" hidden="1" customWidth="1"/>
    <col min="9215" max="9215" width="18.28515625" style="50" customWidth="1"/>
    <col min="9216" max="9216" width="64.85546875" style="50" customWidth="1"/>
    <col min="9217" max="9220" width="9.140625" style="50"/>
    <col min="9221" max="9221" width="14.85546875" style="50" customWidth="1"/>
    <col min="9222" max="9465" width="9.140625" style="50"/>
    <col min="9466" max="9466" width="37.7109375" style="50" customWidth="1"/>
    <col min="9467" max="9467" width="9.140625" style="50"/>
    <col min="9468" max="9468" width="12.85546875" style="50" customWidth="1"/>
    <col min="9469" max="9470" width="0" style="50" hidden="1" customWidth="1"/>
    <col min="9471" max="9471" width="18.28515625" style="50" customWidth="1"/>
    <col min="9472" max="9472" width="64.85546875" style="50" customWidth="1"/>
    <col min="9473" max="9476" width="9.140625" style="50"/>
    <col min="9477" max="9477" width="14.85546875" style="50" customWidth="1"/>
    <col min="9478" max="9721" width="9.140625" style="50"/>
    <col min="9722" max="9722" width="37.7109375" style="50" customWidth="1"/>
    <col min="9723" max="9723" width="9.140625" style="50"/>
    <col min="9724" max="9724" width="12.85546875" style="50" customWidth="1"/>
    <col min="9725" max="9726" width="0" style="50" hidden="1" customWidth="1"/>
    <col min="9727" max="9727" width="18.28515625" style="50" customWidth="1"/>
    <col min="9728" max="9728" width="64.85546875" style="50" customWidth="1"/>
    <col min="9729" max="9732" width="9.140625" style="50"/>
    <col min="9733" max="9733" width="14.85546875" style="50" customWidth="1"/>
    <col min="9734" max="9977" width="9.140625" style="50"/>
    <col min="9978" max="9978" width="37.7109375" style="50" customWidth="1"/>
    <col min="9979" max="9979" width="9.140625" style="50"/>
    <col min="9980" max="9980" width="12.85546875" style="50" customWidth="1"/>
    <col min="9981" max="9982" width="0" style="50" hidden="1" customWidth="1"/>
    <col min="9983" max="9983" width="18.28515625" style="50" customWidth="1"/>
    <col min="9984" max="9984" width="64.85546875" style="50" customWidth="1"/>
    <col min="9985" max="9988" width="9.140625" style="50"/>
    <col min="9989" max="9989" width="14.85546875" style="50" customWidth="1"/>
    <col min="9990" max="10233" width="9.140625" style="50"/>
    <col min="10234" max="10234" width="37.7109375" style="50" customWidth="1"/>
    <col min="10235" max="10235" width="9.140625" style="50"/>
    <col min="10236" max="10236" width="12.85546875" style="50" customWidth="1"/>
    <col min="10237" max="10238" width="0" style="50" hidden="1" customWidth="1"/>
    <col min="10239" max="10239" width="18.28515625" style="50" customWidth="1"/>
    <col min="10240" max="10240" width="64.85546875" style="50" customWidth="1"/>
    <col min="10241" max="10244" width="9.140625" style="50"/>
    <col min="10245" max="10245" width="14.85546875" style="50" customWidth="1"/>
    <col min="10246" max="10489" width="9.140625" style="50"/>
    <col min="10490" max="10490" width="37.7109375" style="50" customWidth="1"/>
    <col min="10491" max="10491" width="9.140625" style="50"/>
    <col min="10492" max="10492" width="12.85546875" style="50" customWidth="1"/>
    <col min="10493" max="10494" width="0" style="50" hidden="1" customWidth="1"/>
    <col min="10495" max="10495" width="18.28515625" style="50" customWidth="1"/>
    <col min="10496" max="10496" width="64.85546875" style="50" customWidth="1"/>
    <col min="10497" max="10500" width="9.140625" style="50"/>
    <col min="10501" max="10501" width="14.85546875" style="50" customWidth="1"/>
    <col min="10502" max="10745" width="9.140625" style="50"/>
    <col min="10746" max="10746" width="37.7109375" style="50" customWidth="1"/>
    <col min="10747" max="10747" width="9.140625" style="50"/>
    <col min="10748" max="10748" width="12.85546875" style="50" customWidth="1"/>
    <col min="10749" max="10750" width="0" style="50" hidden="1" customWidth="1"/>
    <col min="10751" max="10751" width="18.28515625" style="50" customWidth="1"/>
    <col min="10752" max="10752" width="64.85546875" style="50" customWidth="1"/>
    <col min="10753" max="10756" width="9.140625" style="50"/>
    <col min="10757" max="10757" width="14.85546875" style="50" customWidth="1"/>
    <col min="10758" max="11001" width="9.140625" style="50"/>
    <col min="11002" max="11002" width="37.7109375" style="50" customWidth="1"/>
    <col min="11003" max="11003" width="9.140625" style="50"/>
    <col min="11004" max="11004" width="12.85546875" style="50" customWidth="1"/>
    <col min="11005" max="11006" width="0" style="50" hidden="1" customWidth="1"/>
    <col min="11007" max="11007" width="18.28515625" style="50" customWidth="1"/>
    <col min="11008" max="11008" width="64.85546875" style="50" customWidth="1"/>
    <col min="11009" max="11012" width="9.140625" style="50"/>
    <col min="11013" max="11013" width="14.85546875" style="50" customWidth="1"/>
    <col min="11014" max="11257" width="9.140625" style="50"/>
    <col min="11258" max="11258" width="37.7109375" style="50" customWidth="1"/>
    <col min="11259" max="11259" width="9.140625" style="50"/>
    <col min="11260" max="11260" width="12.85546875" style="50" customWidth="1"/>
    <col min="11261" max="11262" width="0" style="50" hidden="1" customWidth="1"/>
    <col min="11263" max="11263" width="18.28515625" style="50" customWidth="1"/>
    <col min="11264" max="11264" width="64.85546875" style="50" customWidth="1"/>
    <col min="11265" max="11268" width="9.140625" style="50"/>
    <col min="11269" max="11269" width="14.85546875" style="50" customWidth="1"/>
    <col min="11270" max="11513" width="9.140625" style="50"/>
    <col min="11514" max="11514" width="37.7109375" style="50" customWidth="1"/>
    <col min="11515" max="11515" width="9.140625" style="50"/>
    <col min="11516" max="11516" width="12.85546875" style="50" customWidth="1"/>
    <col min="11517" max="11518" width="0" style="50" hidden="1" customWidth="1"/>
    <col min="11519" max="11519" width="18.28515625" style="50" customWidth="1"/>
    <col min="11520" max="11520" width="64.85546875" style="50" customWidth="1"/>
    <col min="11521" max="11524" width="9.140625" style="50"/>
    <col min="11525" max="11525" width="14.85546875" style="50" customWidth="1"/>
    <col min="11526" max="11769" width="9.140625" style="50"/>
    <col min="11770" max="11770" width="37.7109375" style="50" customWidth="1"/>
    <col min="11771" max="11771" width="9.140625" style="50"/>
    <col min="11772" max="11772" width="12.85546875" style="50" customWidth="1"/>
    <col min="11773" max="11774" width="0" style="50" hidden="1" customWidth="1"/>
    <col min="11775" max="11775" width="18.28515625" style="50" customWidth="1"/>
    <col min="11776" max="11776" width="64.85546875" style="50" customWidth="1"/>
    <col min="11777" max="11780" width="9.140625" style="50"/>
    <col min="11781" max="11781" width="14.85546875" style="50" customWidth="1"/>
    <col min="11782" max="12025" width="9.140625" style="50"/>
    <col min="12026" max="12026" width="37.7109375" style="50" customWidth="1"/>
    <col min="12027" max="12027" width="9.140625" style="50"/>
    <col min="12028" max="12028" width="12.85546875" style="50" customWidth="1"/>
    <col min="12029" max="12030" width="0" style="50" hidden="1" customWidth="1"/>
    <col min="12031" max="12031" width="18.28515625" style="50" customWidth="1"/>
    <col min="12032" max="12032" width="64.85546875" style="50" customWidth="1"/>
    <col min="12033" max="12036" width="9.140625" style="50"/>
    <col min="12037" max="12037" width="14.85546875" style="50" customWidth="1"/>
    <col min="12038" max="12281" width="9.140625" style="50"/>
    <col min="12282" max="12282" width="37.7109375" style="50" customWidth="1"/>
    <col min="12283" max="12283" width="9.140625" style="50"/>
    <col min="12284" max="12284" width="12.85546875" style="50" customWidth="1"/>
    <col min="12285" max="12286" width="0" style="50" hidden="1" customWidth="1"/>
    <col min="12287" max="12287" width="18.28515625" style="50" customWidth="1"/>
    <col min="12288" max="12288" width="64.85546875" style="50" customWidth="1"/>
    <col min="12289" max="12292" width="9.140625" style="50"/>
    <col min="12293" max="12293" width="14.85546875" style="50" customWidth="1"/>
    <col min="12294" max="12537" width="9.140625" style="50"/>
    <col min="12538" max="12538" width="37.7109375" style="50" customWidth="1"/>
    <col min="12539" max="12539" width="9.140625" style="50"/>
    <col min="12540" max="12540" width="12.85546875" style="50" customWidth="1"/>
    <col min="12541" max="12542" width="0" style="50" hidden="1" customWidth="1"/>
    <col min="12543" max="12543" width="18.28515625" style="50" customWidth="1"/>
    <col min="12544" max="12544" width="64.85546875" style="50" customWidth="1"/>
    <col min="12545" max="12548" width="9.140625" style="50"/>
    <col min="12549" max="12549" width="14.85546875" style="50" customWidth="1"/>
    <col min="12550" max="12793" width="9.140625" style="50"/>
    <col min="12794" max="12794" width="37.7109375" style="50" customWidth="1"/>
    <col min="12795" max="12795" width="9.140625" style="50"/>
    <col min="12796" max="12796" width="12.85546875" style="50" customWidth="1"/>
    <col min="12797" max="12798" width="0" style="50" hidden="1" customWidth="1"/>
    <col min="12799" max="12799" width="18.28515625" style="50" customWidth="1"/>
    <col min="12800" max="12800" width="64.85546875" style="50" customWidth="1"/>
    <col min="12801" max="12804" width="9.140625" style="50"/>
    <col min="12805" max="12805" width="14.85546875" style="50" customWidth="1"/>
    <col min="12806" max="13049" width="9.140625" style="50"/>
    <col min="13050" max="13050" width="37.7109375" style="50" customWidth="1"/>
    <col min="13051" max="13051" width="9.140625" style="50"/>
    <col min="13052" max="13052" width="12.85546875" style="50" customWidth="1"/>
    <col min="13053" max="13054" width="0" style="50" hidden="1" customWidth="1"/>
    <col min="13055" max="13055" width="18.28515625" style="50" customWidth="1"/>
    <col min="13056" max="13056" width="64.85546875" style="50" customWidth="1"/>
    <col min="13057" max="13060" width="9.140625" style="50"/>
    <col min="13061" max="13061" width="14.85546875" style="50" customWidth="1"/>
    <col min="13062" max="13305" width="9.140625" style="50"/>
    <col min="13306" max="13306" width="37.7109375" style="50" customWidth="1"/>
    <col min="13307" max="13307" width="9.140625" style="50"/>
    <col min="13308" max="13308" width="12.85546875" style="50" customWidth="1"/>
    <col min="13309" max="13310" width="0" style="50" hidden="1" customWidth="1"/>
    <col min="13311" max="13311" width="18.28515625" style="50" customWidth="1"/>
    <col min="13312" max="13312" width="64.85546875" style="50" customWidth="1"/>
    <col min="13313" max="13316" width="9.140625" style="50"/>
    <col min="13317" max="13317" width="14.85546875" style="50" customWidth="1"/>
    <col min="13318" max="13561" width="9.140625" style="50"/>
    <col min="13562" max="13562" width="37.7109375" style="50" customWidth="1"/>
    <col min="13563" max="13563" width="9.140625" style="50"/>
    <col min="13564" max="13564" width="12.85546875" style="50" customWidth="1"/>
    <col min="13565" max="13566" width="0" style="50" hidden="1" customWidth="1"/>
    <col min="13567" max="13567" width="18.28515625" style="50" customWidth="1"/>
    <col min="13568" max="13568" width="64.85546875" style="50" customWidth="1"/>
    <col min="13569" max="13572" width="9.140625" style="50"/>
    <col min="13573" max="13573" width="14.85546875" style="50" customWidth="1"/>
    <col min="13574" max="13817" width="9.140625" style="50"/>
    <col min="13818" max="13818" width="37.7109375" style="50" customWidth="1"/>
    <col min="13819" max="13819" width="9.140625" style="50"/>
    <col min="13820" max="13820" width="12.85546875" style="50" customWidth="1"/>
    <col min="13821" max="13822" width="0" style="50" hidden="1" customWidth="1"/>
    <col min="13823" max="13823" width="18.28515625" style="50" customWidth="1"/>
    <col min="13824" max="13824" width="64.85546875" style="50" customWidth="1"/>
    <col min="13825" max="13828" width="9.140625" style="50"/>
    <col min="13829" max="13829" width="14.85546875" style="50" customWidth="1"/>
    <col min="13830" max="14073" width="9.140625" style="50"/>
    <col min="14074" max="14074" width="37.7109375" style="50" customWidth="1"/>
    <col min="14075" max="14075" width="9.140625" style="50"/>
    <col min="14076" max="14076" width="12.85546875" style="50" customWidth="1"/>
    <col min="14077" max="14078" width="0" style="50" hidden="1" customWidth="1"/>
    <col min="14079" max="14079" width="18.28515625" style="50" customWidth="1"/>
    <col min="14080" max="14080" width="64.85546875" style="50" customWidth="1"/>
    <col min="14081" max="14084" width="9.140625" style="50"/>
    <col min="14085" max="14085" width="14.85546875" style="50" customWidth="1"/>
    <col min="14086" max="14329" width="9.140625" style="50"/>
    <col min="14330" max="14330" width="37.7109375" style="50" customWidth="1"/>
    <col min="14331" max="14331" width="9.140625" style="50"/>
    <col min="14332" max="14332" width="12.85546875" style="50" customWidth="1"/>
    <col min="14333" max="14334" width="0" style="50" hidden="1" customWidth="1"/>
    <col min="14335" max="14335" width="18.28515625" style="50" customWidth="1"/>
    <col min="14336" max="14336" width="64.85546875" style="50" customWidth="1"/>
    <col min="14337" max="14340" width="9.140625" style="50"/>
    <col min="14341" max="14341" width="14.85546875" style="50" customWidth="1"/>
    <col min="14342" max="14585" width="9.140625" style="50"/>
    <col min="14586" max="14586" width="37.7109375" style="50" customWidth="1"/>
    <col min="14587" max="14587" width="9.140625" style="50"/>
    <col min="14588" max="14588" width="12.85546875" style="50" customWidth="1"/>
    <col min="14589" max="14590" width="0" style="50" hidden="1" customWidth="1"/>
    <col min="14591" max="14591" width="18.28515625" style="50" customWidth="1"/>
    <col min="14592" max="14592" width="64.85546875" style="50" customWidth="1"/>
    <col min="14593" max="14596" width="9.140625" style="50"/>
    <col min="14597" max="14597" width="14.85546875" style="50" customWidth="1"/>
    <col min="14598" max="14841" width="9.140625" style="50"/>
    <col min="14842" max="14842" width="37.7109375" style="50" customWidth="1"/>
    <col min="14843" max="14843" width="9.140625" style="50"/>
    <col min="14844" max="14844" width="12.85546875" style="50" customWidth="1"/>
    <col min="14845" max="14846" width="0" style="50" hidden="1" customWidth="1"/>
    <col min="14847" max="14847" width="18.28515625" style="50" customWidth="1"/>
    <col min="14848" max="14848" width="64.85546875" style="50" customWidth="1"/>
    <col min="14849" max="14852" width="9.140625" style="50"/>
    <col min="14853" max="14853" width="14.85546875" style="50" customWidth="1"/>
    <col min="14854" max="15097" width="9.140625" style="50"/>
    <col min="15098" max="15098" width="37.7109375" style="50" customWidth="1"/>
    <col min="15099" max="15099" width="9.140625" style="50"/>
    <col min="15100" max="15100" width="12.85546875" style="50" customWidth="1"/>
    <col min="15101" max="15102" width="0" style="50" hidden="1" customWidth="1"/>
    <col min="15103" max="15103" width="18.28515625" style="50" customWidth="1"/>
    <col min="15104" max="15104" width="64.85546875" style="50" customWidth="1"/>
    <col min="15105" max="15108" width="9.140625" style="50"/>
    <col min="15109" max="15109" width="14.85546875" style="50" customWidth="1"/>
    <col min="15110" max="15353" width="9.140625" style="50"/>
    <col min="15354" max="15354" width="37.7109375" style="50" customWidth="1"/>
    <col min="15355" max="15355" width="9.140625" style="50"/>
    <col min="15356" max="15356" width="12.85546875" style="50" customWidth="1"/>
    <col min="15357" max="15358" width="0" style="50" hidden="1" customWidth="1"/>
    <col min="15359" max="15359" width="18.28515625" style="50" customWidth="1"/>
    <col min="15360" max="15360" width="64.85546875" style="50" customWidth="1"/>
    <col min="15361" max="15364" width="9.140625" style="50"/>
    <col min="15365" max="15365" width="14.85546875" style="50" customWidth="1"/>
    <col min="15366" max="15609" width="9.140625" style="50"/>
    <col min="15610" max="15610" width="37.7109375" style="50" customWidth="1"/>
    <col min="15611" max="15611" width="9.140625" style="50"/>
    <col min="15612" max="15612" width="12.85546875" style="50" customWidth="1"/>
    <col min="15613" max="15614" width="0" style="50" hidden="1" customWidth="1"/>
    <col min="15615" max="15615" width="18.28515625" style="50" customWidth="1"/>
    <col min="15616" max="15616" width="64.85546875" style="50" customWidth="1"/>
    <col min="15617" max="15620" width="9.140625" style="50"/>
    <col min="15621" max="15621" width="14.85546875" style="50" customWidth="1"/>
    <col min="15622" max="15865" width="9.140625" style="50"/>
    <col min="15866" max="15866" width="37.7109375" style="50" customWidth="1"/>
    <col min="15867" max="15867" width="9.140625" style="50"/>
    <col min="15868" max="15868" width="12.85546875" style="50" customWidth="1"/>
    <col min="15869" max="15870" width="0" style="50" hidden="1" customWidth="1"/>
    <col min="15871" max="15871" width="18.28515625" style="50" customWidth="1"/>
    <col min="15872" max="15872" width="64.85546875" style="50" customWidth="1"/>
    <col min="15873" max="15876" width="9.140625" style="50"/>
    <col min="15877" max="15877" width="14.85546875" style="50" customWidth="1"/>
    <col min="15878" max="16121" width="9.140625" style="50"/>
    <col min="16122" max="16122" width="37.7109375" style="50" customWidth="1"/>
    <col min="16123" max="16123" width="9.140625" style="50"/>
    <col min="16124" max="16124" width="12.85546875" style="50" customWidth="1"/>
    <col min="16125" max="16126" width="0" style="50" hidden="1" customWidth="1"/>
    <col min="16127" max="16127" width="18.28515625" style="50" customWidth="1"/>
    <col min="16128" max="16128" width="64.85546875" style="50" customWidth="1"/>
    <col min="16129" max="16132" width="9.140625" style="50"/>
    <col min="16133" max="16133" width="14.85546875" style="50" customWidth="1"/>
    <col min="16134" max="16384" width="9.140625" style="50"/>
  </cols>
  <sheetData>
    <row r="1" spans="1:41" ht="18.75" x14ac:dyDescent="0.25">
      <c r="I1" s="30"/>
    </row>
    <row r="2" spans="1:41" ht="18.75" x14ac:dyDescent="0.3">
      <c r="I2" s="14"/>
    </row>
    <row r="3" spans="1:41" ht="18.75" x14ac:dyDescent="0.3">
      <c r="I3" s="14"/>
    </row>
    <row r="4" spans="1:41" ht="18.75" x14ac:dyDescent="0.3">
      <c r="H4" s="14"/>
    </row>
    <row r="5" spans="1:41" x14ac:dyDescent="0.25">
      <c r="A5" s="292" t="s">
        <v>307</v>
      </c>
      <c r="B5" s="292"/>
      <c r="C5" s="292"/>
      <c r="D5" s="292"/>
      <c r="E5" s="292"/>
      <c r="F5" s="292"/>
      <c r="G5" s="292"/>
      <c r="H5" s="292"/>
      <c r="I5" s="292"/>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row>
    <row r="6" spans="1:41" ht="18.75" x14ac:dyDescent="0.3">
      <c r="H6" s="14"/>
    </row>
    <row r="7" spans="1:41" ht="18.75" x14ac:dyDescent="0.25">
      <c r="A7" s="296" t="s">
        <v>7</v>
      </c>
      <c r="B7" s="296"/>
      <c r="C7" s="296"/>
      <c r="D7" s="296"/>
      <c r="E7" s="296"/>
      <c r="F7" s="296"/>
      <c r="G7" s="296"/>
      <c r="H7" s="296"/>
      <c r="I7" s="296"/>
    </row>
    <row r="8" spans="1:41" ht="18.75" x14ac:dyDescent="0.25">
      <c r="A8" s="296"/>
      <c r="B8" s="296"/>
      <c r="C8" s="296"/>
      <c r="D8" s="296"/>
      <c r="E8" s="296"/>
      <c r="F8" s="296"/>
      <c r="G8" s="296"/>
      <c r="H8" s="296"/>
      <c r="I8" s="296"/>
    </row>
    <row r="9" spans="1:41" ht="18.75" x14ac:dyDescent="0.25">
      <c r="A9" s="295" t="str">
        <f>'1. паспорт описание'!A9:D9</f>
        <v>О_0000000826</v>
      </c>
      <c r="B9" s="295"/>
      <c r="C9" s="295"/>
      <c r="D9" s="295"/>
      <c r="E9" s="295"/>
      <c r="F9" s="295"/>
      <c r="G9" s="295"/>
      <c r="H9" s="295"/>
      <c r="I9" s="295"/>
    </row>
    <row r="10" spans="1:41" x14ac:dyDescent="0.25">
      <c r="A10" s="293" t="s">
        <v>6</v>
      </c>
      <c r="B10" s="293"/>
      <c r="C10" s="293"/>
      <c r="D10" s="293"/>
      <c r="E10" s="293"/>
      <c r="F10" s="293"/>
      <c r="G10" s="293"/>
      <c r="H10" s="293"/>
      <c r="I10" s="293"/>
    </row>
    <row r="11" spans="1:41" ht="18.75" x14ac:dyDescent="0.25">
      <c r="A11" s="298"/>
      <c r="B11" s="298"/>
      <c r="C11" s="298"/>
      <c r="D11" s="298"/>
      <c r="E11" s="298"/>
      <c r="F11" s="298"/>
      <c r="G11" s="298"/>
      <c r="H11" s="298"/>
      <c r="I11" s="298"/>
    </row>
    <row r="12" spans="1:41" ht="18.75" x14ac:dyDescent="0.25">
      <c r="A12" s="295" t="str">
        <f>'1. паспорт описание'!A12:D12</f>
        <v>Приобретение трассоискателя</v>
      </c>
      <c r="B12" s="295"/>
      <c r="C12" s="295"/>
      <c r="D12" s="295"/>
      <c r="E12" s="295"/>
      <c r="F12" s="295"/>
      <c r="G12" s="295"/>
      <c r="H12" s="295"/>
      <c r="I12" s="295"/>
    </row>
    <row r="13" spans="1:41" x14ac:dyDescent="0.25">
      <c r="A13" s="293" t="s">
        <v>5</v>
      </c>
      <c r="B13" s="293"/>
      <c r="C13" s="293"/>
      <c r="D13" s="293"/>
      <c r="E13" s="293"/>
      <c r="F13" s="293"/>
      <c r="G13" s="293"/>
      <c r="H13" s="293"/>
      <c r="I13" s="293"/>
    </row>
    <row r="14" spans="1:41" ht="15.75" customHeight="1" x14ac:dyDescent="0.25">
      <c r="I14" s="72"/>
    </row>
    <row r="15" spans="1:41" x14ac:dyDescent="0.25">
      <c r="H15" s="71"/>
    </row>
    <row r="16" spans="1:41" ht="15.75" customHeight="1" x14ac:dyDescent="0.25">
      <c r="A16" s="352" t="s">
        <v>144</v>
      </c>
      <c r="B16" s="352"/>
      <c r="C16" s="352"/>
      <c r="D16" s="352"/>
      <c r="E16" s="352"/>
      <c r="F16" s="352"/>
      <c r="G16" s="352"/>
      <c r="H16" s="352"/>
      <c r="I16" s="352"/>
    </row>
    <row r="17" spans="1:9" x14ac:dyDescent="0.25">
      <c r="A17" s="52"/>
      <c r="B17" s="107"/>
      <c r="C17" s="52"/>
      <c r="D17" s="70"/>
      <c r="E17" s="70"/>
      <c r="F17" s="70"/>
      <c r="G17" s="70"/>
      <c r="H17" s="70"/>
      <c r="I17" s="70"/>
    </row>
    <row r="18" spans="1:9" ht="28.5" customHeight="1" x14ac:dyDescent="0.25">
      <c r="A18" s="353" t="s">
        <v>72</v>
      </c>
      <c r="B18" s="354" t="s">
        <v>159</v>
      </c>
      <c r="C18" s="353" t="s">
        <v>71</v>
      </c>
      <c r="D18" s="357" t="s">
        <v>132</v>
      </c>
      <c r="E18" s="357"/>
      <c r="F18" s="357"/>
      <c r="G18" s="357"/>
      <c r="H18" s="353" t="s">
        <v>70</v>
      </c>
      <c r="I18" s="356" t="s">
        <v>133</v>
      </c>
    </row>
    <row r="19" spans="1:9" ht="58.5" customHeight="1" x14ac:dyDescent="0.25">
      <c r="A19" s="353"/>
      <c r="B19" s="355"/>
      <c r="C19" s="353"/>
      <c r="D19" s="346" t="s">
        <v>1</v>
      </c>
      <c r="E19" s="346"/>
      <c r="F19" s="347" t="s">
        <v>308</v>
      </c>
      <c r="G19" s="348"/>
      <c r="H19" s="353"/>
      <c r="I19" s="356"/>
    </row>
    <row r="20" spans="1:9" ht="47.25" customHeight="1" x14ac:dyDescent="0.25">
      <c r="A20" s="353"/>
      <c r="B20" s="346"/>
      <c r="C20" s="353"/>
      <c r="D20" s="69" t="s">
        <v>69</v>
      </c>
      <c r="E20" s="69" t="s">
        <v>68</v>
      </c>
      <c r="F20" s="69" t="s">
        <v>69</v>
      </c>
      <c r="G20" s="69" t="s">
        <v>68</v>
      </c>
      <c r="H20" s="353"/>
      <c r="I20" s="356"/>
    </row>
    <row r="21" spans="1:9" x14ac:dyDescent="0.25">
      <c r="A21" s="59">
        <v>1</v>
      </c>
      <c r="B21" s="106">
        <v>2</v>
      </c>
      <c r="C21" s="110">
        <v>3</v>
      </c>
      <c r="D21" s="110">
        <v>4</v>
      </c>
      <c r="E21" s="110">
        <v>5</v>
      </c>
      <c r="F21" s="110">
        <v>6</v>
      </c>
      <c r="G21" s="110">
        <v>7</v>
      </c>
      <c r="H21" s="110">
        <v>8</v>
      </c>
      <c r="I21" s="110">
        <v>9</v>
      </c>
    </row>
    <row r="22" spans="1:9" ht="38.25" customHeight="1" x14ac:dyDescent="0.25">
      <c r="A22" s="67">
        <v>1</v>
      </c>
      <c r="B22" s="349" t="s">
        <v>168</v>
      </c>
      <c r="C22" s="68" t="s">
        <v>167</v>
      </c>
      <c r="D22" s="118" t="s">
        <v>127</v>
      </c>
      <c r="E22" s="118" t="s">
        <v>127</v>
      </c>
      <c r="F22" s="118" t="s">
        <v>127</v>
      </c>
      <c r="G22" s="118" t="s">
        <v>127</v>
      </c>
      <c r="H22" s="119"/>
      <c r="I22" s="115"/>
    </row>
    <row r="23" spans="1:9" ht="99" customHeight="1" x14ac:dyDescent="0.25">
      <c r="A23" s="67">
        <v>2</v>
      </c>
      <c r="B23" s="350"/>
      <c r="C23" s="68" t="s">
        <v>157</v>
      </c>
      <c r="D23" s="118" t="s">
        <v>127</v>
      </c>
      <c r="E23" s="118" t="s">
        <v>127</v>
      </c>
      <c r="F23" s="118" t="s">
        <v>127</v>
      </c>
      <c r="G23" s="118" t="s">
        <v>127</v>
      </c>
      <c r="H23" s="119"/>
      <c r="I23" s="119"/>
    </row>
    <row r="24" spans="1:9" ht="119.25" customHeight="1" x14ac:dyDescent="0.25">
      <c r="A24" s="67">
        <v>3</v>
      </c>
      <c r="B24" s="351"/>
      <c r="C24" s="68" t="s">
        <v>67</v>
      </c>
      <c r="D24" s="118" t="s">
        <v>127</v>
      </c>
      <c r="E24" s="118" t="s">
        <v>127</v>
      </c>
      <c r="F24" s="118" t="s">
        <v>127</v>
      </c>
      <c r="G24" s="118" t="s">
        <v>127</v>
      </c>
      <c r="H24" s="119"/>
      <c r="I24" s="119"/>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C13" zoomScale="85" zoomScaleNormal="70" zoomScaleSheetLayoutView="85" workbookViewId="0">
      <selection activeCell="AE20" sqref="AE20"/>
    </sheetView>
  </sheetViews>
  <sheetFormatPr defaultRowHeight="15.75" x14ac:dyDescent="0.25"/>
  <cols>
    <col min="1" max="1" width="9.140625" style="49"/>
    <col min="2" max="2" width="52" style="49" customWidth="1"/>
    <col min="3" max="3" width="57.85546875" style="49" customWidth="1"/>
    <col min="4" max="4" width="13" style="49" customWidth="1"/>
    <col min="5" max="5" width="17.85546875" style="49" customWidth="1"/>
    <col min="6" max="6" width="9.140625" style="49" customWidth="1"/>
    <col min="7" max="7" width="7.7109375" style="49" customWidth="1"/>
    <col min="8" max="8" width="8.5703125" style="49" customWidth="1"/>
    <col min="9" max="9" width="9" style="49" customWidth="1"/>
    <col min="10" max="10" width="9.140625" style="49" customWidth="1"/>
    <col min="11" max="11" width="7.7109375" style="49" customWidth="1"/>
    <col min="12" max="12" width="8.5703125" style="49" hidden="1" customWidth="1"/>
    <col min="13" max="13" width="9" style="49" hidden="1" customWidth="1"/>
    <col min="14" max="14" width="9.140625" style="49" customWidth="1"/>
    <col min="15" max="15" width="7.7109375" style="49" customWidth="1"/>
    <col min="16" max="16" width="8.5703125" style="49" hidden="1" customWidth="1"/>
    <col min="17" max="17" width="9" style="49" hidden="1" customWidth="1"/>
    <col min="18" max="18" width="9.140625" style="49" customWidth="1"/>
    <col min="19" max="19" width="7.7109375" style="49" customWidth="1"/>
    <col min="20" max="20" width="8.5703125" style="49" hidden="1" customWidth="1"/>
    <col min="21" max="21" width="9" style="49" hidden="1" customWidth="1"/>
    <col min="22" max="22" width="9.140625" style="49" customWidth="1"/>
    <col min="23" max="23" width="7.7109375" style="49" customWidth="1"/>
    <col min="24" max="24" width="8.5703125" style="49" hidden="1" customWidth="1"/>
    <col min="25" max="25" width="9" style="49" hidden="1" customWidth="1"/>
    <col min="26" max="27" width="16.85546875" style="49" customWidth="1"/>
    <col min="28" max="16384" width="9.140625" style="49"/>
  </cols>
  <sheetData>
    <row r="1" spans="1:27" ht="18.75" x14ac:dyDescent="0.25">
      <c r="A1" s="50"/>
      <c r="B1" s="50"/>
      <c r="C1" s="50"/>
      <c r="D1" s="50"/>
      <c r="E1" s="50"/>
      <c r="F1" s="50"/>
      <c r="G1" s="50"/>
      <c r="J1" s="50"/>
      <c r="K1" s="50"/>
      <c r="N1" s="50"/>
      <c r="O1" s="50"/>
      <c r="R1" s="50"/>
      <c r="S1" s="50"/>
      <c r="V1" s="50"/>
      <c r="W1" s="50"/>
      <c r="AA1" s="30"/>
    </row>
    <row r="2" spans="1:27" ht="18.75" x14ac:dyDescent="0.3">
      <c r="A2" s="50"/>
      <c r="B2" s="50"/>
      <c r="C2" s="50"/>
      <c r="D2" s="50"/>
      <c r="E2" s="50"/>
      <c r="F2" s="50"/>
      <c r="G2" s="50"/>
      <c r="J2" s="50"/>
      <c r="K2" s="50"/>
      <c r="N2" s="50"/>
      <c r="O2" s="50"/>
      <c r="R2" s="50"/>
      <c r="S2" s="50"/>
      <c r="V2" s="50"/>
      <c r="W2" s="50"/>
      <c r="AA2" s="14"/>
    </row>
    <row r="3" spans="1:27" ht="18.75" x14ac:dyDescent="0.3">
      <c r="A3" s="50"/>
      <c r="B3" s="50"/>
      <c r="C3" s="50"/>
      <c r="D3" s="50"/>
      <c r="E3" s="50"/>
      <c r="F3" s="50"/>
      <c r="G3" s="50"/>
      <c r="J3" s="50"/>
      <c r="K3" s="50"/>
      <c r="N3" s="50"/>
      <c r="O3" s="50"/>
      <c r="R3" s="50"/>
      <c r="S3" s="50"/>
      <c r="V3" s="50"/>
      <c r="W3" s="50"/>
      <c r="AA3" s="14"/>
    </row>
    <row r="4" spans="1:27" ht="18.75" customHeight="1" x14ac:dyDescent="0.25">
      <c r="A4" s="292" t="s">
        <v>307</v>
      </c>
      <c r="B4" s="292"/>
      <c r="C4" s="292"/>
      <c r="D4" s="292"/>
      <c r="E4" s="292"/>
      <c r="F4" s="292"/>
      <c r="G4" s="292"/>
      <c r="H4" s="292"/>
      <c r="I4" s="292"/>
      <c r="J4" s="292"/>
      <c r="K4" s="292"/>
      <c r="L4" s="292"/>
      <c r="M4" s="292"/>
      <c r="N4" s="292"/>
      <c r="O4" s="292"/>
      <c r="P4" s="292"/>
      <c r="Q4" s="292"/>
      <c r="R4" s="292"/>
      <c r="S4" s="292"/>
      <c r="T4" s="292"/>
      <c r="U4" s="292"/>
      <c r="V4" s="292"/>
      <c r="W4" s="292"/>
      <c r="X4" s="292"/>
      <c r="Y4" s="292"/>
      <c r="Z4" s="292"/>
      <c r="AA4" s="292"/>
    </row>
    <row r="5" spans="1:27" ht="18.75" x14ac:dyDescent="0.3">
      <c r="A5" s="50"/>
      <c r="B5" s="50"/>
      <c r="C5" s="50"/>
      <c r="D5" s="50"/>
      <c r="E5" s="50"/>
      <c r="F5" s="50"/>
      <c r="G5" s="50"/>
      <c r="J5" s="50"/>
      <c r="K5" s="50"/>
      <c r="N5" s="50"/>
      <c r="O5" s="50"/>
      <c r="R5" s="50"/>
      <c r="S5" s="50"/>
      <c r="V5" s="50"/>
      <c r="W5" s="50"/>
      <c r="AA5" s="14"/>
    </row>
    <row r="6" spans="1:27" ht="18.75" x14ac:dyDescent="0.25">
      <c r="A6" s="296" t="s">
        <v>7</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row>
    <row r="7" spans="1:27" ht="18.75" x14ac:dyDescent="0.25">
      <c r="A7" s="12"/>
      <c r="B7" s="89"/>
      <c r="C7" s="12"/>
      <c r="D7" s="12"/>
      <c r="E7" s="12"/>
      <c r="F7" s="66"/>
      <c r="G7" s="66"/>
      <c r="H7" s="66"/>
      <c r="I7" s="66"/>
      <c r="J7" s="66"/>
      <c r="K7" s="66"/>
      <c r="L7" s="66"/>
      <c r="M7" s="66"/>
      <c r="N7" s="66"/>
      <c r="O7" s="66"/>
      <c r="P7" s="66"/>
      <c r="Q7" s="66"/>
      <c r="R7" s="66"/>
      <c r="S7" s="66"/>
      <c r="T7" s="66"/>
      <c r="U7" s="66"/>
      <c r="V7" s="66"/>
      <c r="W7" s="66"/>
      <c r="X7" s="66"/>
      <c r="Y7" s="66"/>
      <c r="Z7" s="66"/>
      <c r="AA7" s="66"/>
    </row>
    <row r="8" spans="1:27" ht="18.75" x14ac:dyDescent="0.25">
      <c r="A8" s="295" t="str">
        <f>'1. паспорт описание'!A9:D9</f>
        <v>О_0000000826</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x14ac:dyDescent="0.25">
      <c r="A9" s="293" t="s">
        <v>6</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row>
    <row r="10" spans="1:27" ht="16.5" customHeight="1" x14ac:dyDescent="0.3">
      <c r="A10" s="10"/>
      <c r="B10" s="10"/>
      <c r="C10" s="10"/>
      <c r="D10" s="10"/>
      <c r="E10" s="10"/>
      <c r="F10" s="65"/>
      <c r="G10" s="65"/>
      <c r="H10" s="65"/>
      <c r="I10" s="65"/>
      <c r="J10" s="65"/>
      <c r="K10" s="65"/>
      <c r="L10" s="65"/>
      <c r="M10" s="65"/>
      <c r="N10" s="65"/>
      <c r="O10" s="65"/>
      <c r="P10" s="65"/>
      <c r="Q10" s="65"/>
      <c r="R10" s="65"/>
      <c r="S10" s="65"/>
      <c r="T10" s="65"/>
      <c r="U10" s="65"/>
      <c r="V10" s="65"/>
      <c r="W10" s="65"/>
      <c r="X10" s="65"/>
      <c r="Y10" s="65"/>
      <c r="Z10" s="65"/>
      <c r="AA10" s="65"/>
    </row>
    <row r="11" spans="1:27" ht="18.75" x14ac:dyDescent="0.25">
      <c r="A11" s="295" t="str">
        <f>'1. паспорт описание'!A12:D12</f>
        <v>Приобретение трассоискателя</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ht="15.75" customHeight="1" x14ac:dyDescent="0.25">
      <c r="A12" s="293" t="s">
        <v>5</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row>
    <row r="13" spans="1:27"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row>
    <row r="14" spans="1:27" x14ac:dyDescent="0.25">
      <c r="A14" s="50"/>
      <c r="B14" s="50"/>
      <c r="F14" s="50"/>
      <c r="G14" s="50"/>
      <c r="H14" s="50"/>
      <c r="I14" s="50"/>
      <c r="J14" s="50"/>
      <c r="K14" s="50"/>
      <c r="L14" s="50"/>
      <c r="M14" s="50"/>
      <c r="N14" s="50"/>
      <c r="O14" s="50"/>
      <c r="P14" s="50"/>
      <c r="Q14" s="50"/>
      <c r="R14" s="50"/>
      <c r="S14" s="50"/>
      <c r="T14" s="50"/>
      <c r="U14" s="50"/>
      <c r="V14" s="50"/>
      <c r="W14" s="50"/>
      <c r="X14" s="50"/>
      <c r="Y14" s="50"/>
      <c r="Z14" s="50"/>
    </row>
    <row r="15" spans="1:27" x14ac:dyDescent="0.25">
      <c r="A15" s="364" t="s">
        <v>145</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row>
    <row r="16" spans="1:27" x14ac:dyDescent="0.25">
      <c r="A16" s="50"/>
      <c r="B16" s="50"/>
      <c r="C16" s="50"/>
      <c r="D16" s="50"/>
      <c r="E16" s="50"/>
      <c r="F16" s="50"/>
      <c r="G16" s="50"/>
      <c r="H16" s="50"/>
      <c r="I16" s="50"/>
      <c r="J16" s="50"/>
      <c r="K16" s="50"/>
      <c r="L16" s="50"/>
      <c r="M16" s="50"/>
      <c r="N16" s="50"/>
      <c r="O16" s="50"/>
      <c r="P16" s="50"/>
      <c r="Q16" s="50"/>
      <c r="R16" s="50"/>
      <c r="S16" s="50"/>
      <c r="T16" s="50"/>
      <c r="U16" s="50"/>
      <c r="V16" s="50"/>
      <c r="W16" s="50"/>
      <c r="X16" s="50"/>
      <c r="Y16" s="50"/>
      <c r="Z16" s="50"/>
    </row>
    <row r="17" spans="1:30" ht="33" customHeight="1" x14ac:dyDescent="0.25">
      <c r="A17" s="354" t="s">
        <v>66</v>
      </c>
      <c r="B17" s="354" t="s">
        <v>159</v>
      </c>
      <c r="C17" s="354" t="s">
        <v>65</v>
      </c>
      <c r="D17" s="353" t="s">
        <v>203</v>
      </c>
      <c r="E17" s="353"/>
      <c r="F17" s="358" t="s">
        <v>200</v>
      </c>
      <c r="G17" s="359"/>
      <c r="H17" s="359"/>
      <c r="I17" s="359"/>
      <c r="J17" s="358" t="s">
        <v>205</v>
      </c>
      <c r="K17" s="359"/>
      <c r="L17" s="359"/>
      <c r="M17" s="359"/>
      <c r="N17" s="358" t="s">
        <v>206</v>
      </c>
      <c r="O17" s="359"/>
      <c r="P17" s="359"/>
      <c r="Q17" s="359"/>
      <c r="R17" s="358" t="s">
        <v>207</v>
      </c>
      <c r="S17" s="359"/>
      <c r="T17" s="359"/>
      <c r="U17" s="359"/>
      <c r="V17" s="358" t="s">
        <v>204</v>
      </c>
      <c r="W17" s="359"/>
      <c r="X17" s="359"/>
      <c r="Y17" s="359"/>
      <c r="Z17" s="365" t="s">
        <v>201</v>
      </c>
      <c r="AA17" s="366"/>
      <c r="AB17" s="64"/>
      <c r="AC17" s="64"/>
      <c r="AD17" s="64"/>
    </row>
    <row r="18" spans="1:30" ht="99.75" customHeight="1" x14ac:dyDescent="0.25">
      <c r="A18" s="355"/>
      <c r="B18" s="355"/>
      <c r="C18" s="355"/>
      <c r="D18" s="353"/>
      <c r="E18" s="353"/>
      <c r="F18" s="353" t="s">
        <v>1</v>
      </c>
      <c r="G18" s="353"/>
      <c r="H18" s="353" t="s">
        <v>308</v>
      </c>
      <c r="I18" s="353"/>
      <c r="J18" s="353" t="s">
        <v>1</v>
      </c>
      <c r="K18" s="353"/>
      <c r="L18" s="353" t="s">
        <v>64</v>
      </c>
      <c r="M18" s="353"/>
      <c r="N18" s="353" t="s">
        <v>1</v>
      </c>
      <c r="O18" s="353"/>
      <c r="P18" s="353" t="s">
        <v>64</v>
      </c>
      <c r="Q18" s="353"/>
      <c r="R18" s="353" t="s">
        <v>1</v>
      </c>
      <c r="S18" s="353"/>
      <c r="T18" s="353" t="s">
        <v>64</v>
      </c>
      <c r="U18" s="353"/>
      <c r="V18" s="353" t="s">
        <v>1</v>
      </c>
      <c r="W18" s="353"/>
      <c r="X18" s="353" t="s">
        <v>64</v>
      </c>
      <c r="Y18" s="353"/>
      <c r="Z18" s="367"/>
      <c r="AA18" s="368"/>
    </row>
    <row r="19" spans="1:30" ht="89.25" customHeight="1" x14ac:dyDescent="0.25">
      <c r="A19" s="346"/>
      <c r="B19" s="346"/>
      <c r="C19" s="346"/>
      <c r="D19" s="62" t="s">
        <v>1</v>
      </c>
      <c r="E19" s="62" t="s">
        <v>63</v>
      </c>
      <c r="F19" s="63" t="s">
        <v>135</v>
      </c>
      <c r="G19" s="63" t="s">
        <v>136</v>
      </c>
      <c r="H19" s="63" t="s">
        <v>135</v>
      </c>
      <c r="I19" s="63" t="s">
        <v>136</v>
      </c>
      <c r="J19" s="63" t="s">
        <v>135</v>
      </c>
      <c r="K19" s="63" t="s">
        <v>136</v>
      </c>
      <c r="L19" s="63" t="s">
        <v>135</v>
      </c>
      <c r="M19" s="63" t="s">
        <v>136</v>
      </c>
      <c r="N19" s="63" t="s">
        <v>135</v>
      </c>
      <c r="O19" s="63" t="s">
        <v>136</v>
      </c>
      <c r="P19" s="63" t="s">
        <v>135</v>
      </c>
      <c r="Q19" s="63" t="s">
        <v>136</v>
      </c>
      <c r="R19" s="63" t="s">
        <v>135</v>
      </c>
      <c r="S19" s="63" t="s">
        <v>136</v>
      </c>
      <c r="T19" s="63" t="s">
        <v>135</v>
      </c>
      <c r="U19" s="63" t="s">
        <v>136</v>
      </c>
      <c r="V19" s="63" t="s">
        <v>135</v>
      </c>
      <c r="W19" s="63" t="s">
        <v>136</v>
      </c>
      <c r="X19" s="63" t="s">
        <v>135</v>
      </c>
      <c r="Y19" s="63" t="s">
        <v>136</v>
      </c>
      <c r="Z19" s="62" t="s">
        <v>1</v>
      </c>
      <c r="AA19" s="62" t="s">
        <v>308</v>
      </c>
    </row>
    <row r="20" spans="1:30" ht="19.5" customHeight="1" x14ac:dyDescent="0.25">
      <c r="A20" s="59">
        <v>1</v>
      </c>
      <c r="B20" s="106">
        <v>2</v>
      </c>
      <c r="C20" s="135">
        <v>3</v>
      </c>
      <c r="D20" s="135">
        <v>4</v>
      </c>
      <c r="E20" s="135">
        <v>5</v>
      </c>
      <c r="F20" s="135">
        <v>6</v>
      </c>
      <c r="G20" s="135">
        <v>7</v>
      </c>
      <c r="H20" s="135">
        <v>8</v>
      </c>
      <c r="I20" s="135">
        <v>9</v>
      </c>
      <c r="J20" s="135">
        <v>10</v>
      </c>
      <c r="K20" s="135">
        <v>11</v>
      </c>
      <c r="L20" s="135">
        <v>12</v>
      </c>
      <c r="M20" s="135">
        <v>13</v>
      </c>
      <c r="N20" s="135">
        <v>14</v>
      </c>
      <c r="O20" s="135">
        <v>15</v>
      </c>
      <c r="P20" s="135">
        <v>16</v>
      </c>
      <c r="Q20" s="135">
        <v>17</v>
      </c>
      <c r="R20" s="135">
        <v>18</v>
      </c>
      <c r="S20" s="135">
        <v>19</v>
      </c>
      <c r="T20" s="135">
        <v>20</v>
      </c>
      <c r="U20" s="135">
        <v>21</v>
      </c>
      <c r="V20" s="135">
        <v>22</v>
      </c>
      <c r="W20" s="135">
        <v>23</v>
      </c>
      <c r="X20" s="135">
        <v>24</v>
      </c>
      <c r="Y20" s="135">
        <v>25</v>
      </c>
      <c r="Z20" s="135">
        <v>26</v>
      </c>
      <c r="AA20" s="135">
        <v>27</v>
      </c>
    </row>
    <row r="21" spans="1:30" ht="47.25" customHeight="1" x14ac:dyDescent="0.25">
      <c r="A21" s="61">
        <v>1</v>
      </c>
      <c r="B21" s="360" t="s">
        <v>168</v>
      </c>
      <c r="C21" s="60" t="s">
        <v>177</v>
      </c>
      <c r="D21" s="121">
        <v>1.4719395763679999</v>
      </c>
      <c r="E21" s="121" t="s">
        <v>127</v>
      </c>
      <c r="F21" s="121">
        <v>1.4719395763679999</v>
      </c>
      <c r="G21" s="61" t="s">
        <v>14</v>
      </c>
      <c r="H21" s="121" t="s">
        <v>127</v>
      </c>
      <c r="I21" s="61" t="s">
        <v>127</v>
      </c>
      <c r="J21" s="121" t="s">
        <v>127</v>
      </c>
      <c r="K21" s="61" t="s">
        <v>127</v>
      </c>
      <c r="L21" s="121" t="s">
        <v>127</v>
      </c>
      <c r="M21" s="61" t="s">
        <v>127</v>
      </c>
      <c r="N21" s="121" t="s">
        <v>127</v>
      </c>
      <c r="O21" s="61" t="s">
        <v>127</v>
      </c>
      <c r="P21" s="121" t="s">
        <v>127</v>
      </c>
      <c r="Q21" s="61" t="s">
        <v>127</v>
      </c>
      <c r="R21" s="121" t="s">
        <v>127</v>
      </c>
      <c r="S21" s="61" t="s">
        <v>127</v>
      </c>
      <c r="T21" s="121" t="s">
        <v>127</v>
      </c>
      <c r="U21" s="61" t="s">
        <v>127</v>
      </c>
      <c r="V21" s="121" t="s">
        <v>127</v>
      </c>
      <c r="W21" s="61" t="s">
        <v>127</v>
      </c>
      <c r="X21" s="121" t="s">
        <v>127</v>
      </c>
      <c r="Y21" s="61" t="s">
        <v>127</v>
      </c>
      <c r="Z21" s="121">
        <v>1.4719395763679999</v>
      </c>
      <c r="AA21" s="121" t="s">
        <v>127</v>
      </c>
    </row>
    <row r="22" spans="1:30" ht="47.25" x14ac:dyDescent="0.25">
      <c r="A22" s="61" t="s">
        <v>16</v>
      </c>
      <c r="B22" s="361"/>
      <c r="C22" s="60" t="s">
        <v>210</v>
      </c>
      <c r="D22" s="121">
        <v>1.4719395763679999</v>
      </c>
      <c r="E22" s="121" t="s">
        <v>127</v>
      </c>
      <c r="F22" s="121">
        <v>1.4719395763679999</v>
      </c>
      <c r="G22" s="61" t="s">
        <v>14</v>
      </c>
      <c r="H22" s="121" t="s">
        <v>127</v>
      </c>
      <c r="I22" s="61" t="s">
        <v>127</v>
      </c>
      <c r="J22" s="121" t="s">
        <v>127</v>
      </c>
      <c r="K22" s="61" t="s">
        <v>127</v>
      </c>
      <c r="L22" s="121" t="s">
        <v>127</v>
      </c>
      <c r="M22" s="61" t="s">
        <v>127</v>
      </c>
      <c r="N22" s="121" t="s">
        <v>127</v>
      </c>
      <c r="O22" s="61" t="s">
        <v>127</v>
      </c>
      <c r="P22" s="121" t="s">
        <v>127</v>
      </c>
      <c r="Q22" s="61" t="s">
        <v>127</v>
      </c>
      <c r="R22" s="121" t="s">
        <v>127</v>
      </c>
      <c r="S22" s="61" t="s">
        <v>127</v>
      </c>
      <c r="T22" s="121" t="s">
        <v>127</v>
      </c>
      <c r="U22" s="61" t="s">
        <v>127</v>
      </c>
      <c r="V22" s="121" t="s">
        <v>127</v>
      </c>
      <c r="W22" s="61" t="s">
        <v>127</v>
      </c>
      <c r="X22" s="121" t="s">
        <v>127</v>
      </c>
      <c r="Y22" s="61" t="s">
        <v>127</v>
      </c>
      <c r="Z22" s="121">
        <v>1.4719395763679999</v>
      </c>
      <c r="AA22" s="121" t="s">
        <v>127</v>
      </c>
    </row>
    <row r="23" spans="1:30" ht="31.5" x14ac:dyDescent="0.25">
      <c r="A23" s="61" t="s">
        <v>15</v>
      </c>
      <c r="B23" s="361"/>
      <c r="C23" s="60" t="s">
        <v>62</v>
      </c>
      <c r="D23" s="110" t="s">
        <v>127</v>
      </c>
      <c r="E23" s="110" t="s">
        <v>127</v>
      </c>
      <c r="F23" s="58" t="s">
        <v>127</v>
      </c>
      <c r="G23" s="58" t="s">
        <v>127</v>
      </c>
      <c r="H23" s="58" t="s">
        <v>127</v>
      </c>
      <c r="I23" s="58" t="s">
        <v>127</v>
      </c>
      <c r="J23" s="58" t="s">
        <v>127</v>
      </c>
      <c r="K23" s="58" t="s">
        <v>127</v>
      </c>
      <c r="L23" s="58" t="s">
        <v>127</v>
      </c>
      <c r="M23" s="58" t="s">
        <v>127</v>
      </c>
      <c r="N23" s="58" t="s">
        <v>127</v>
      </c>
      <c r="O23" s="58" t="s">
        <v>127</v>
      </c>
      <c r="P23" s="58" t="s">
        <v>127</v>
      </c>
      <c r="Q23" s="58" t="s">
        <v>127</v>
      </c>
      <c r="R23" s="58" t="s">
        <v>127</v>
      </c>
      <c r="S23" s="58" t="s">
        <v>127</v>
      </c>
      <c r="T23" s="58" t="s">
        <v>127</v>
      </c>
      <c r="U23" s="58" t="s">
        <v>127</v>
      </c>
      <c r="V23" s="58" t="s">
        <v>127</v>
      </c>
      <c r="W23" s="58" t="s">
        <v>127</v>
      </c>
      <c r="X23" s="58" t="s">
        <v>127</v>
      </c>
      <c r="Y23" s="58" t="s">
        <v>127</v>
      </c>
      <c r="Z23" s="58" t="s">
        <v>127</v>
      </c>
      <c r="AA23" s="120" t="s">
        <v>127</v>
      </c>
    </row>
    <row r="24" spans="1:30" x14ac:dyDescent="0.25">
      <c r="A24" s="61" t="s">
        <v>14</v>
      </c>
      <c r="B24" s="361"/>
      <c r="C24" s="60" t="s">
        <v>208</v>
      </c>
      <c r="D24" s="110">
        <v>1</v>
      </c>
      <c r="E24" s="130" t="s">
        <v>127</v>
      </c>
      <c r="F24" s="135">
        <v>1</v>
      </c>
      <c r="G24" s="58" t="s">
        <v>127</v>
      </c>
      <c r="H24" s="58" t="s">
        <v>127</v>
      </c>
      <c r="I24" s="58" t="s">
        <v>127</v>
      </c>
      <c r="J24" s="58" t="s">
        <v>127</v>
      </c>
      <c r="K24" s="58" t="s">
        <v>127</v>
      </c>
      <c r="L24" s="58" t="s">
        <v>127</v>
      </c>
      <c r="M24" s="58" t="s">
        <v>127</v>
      </c>
      <c r="N24" s="137" t="s">
        <v>127</v>
      </c>
      <c r="O24" s="58" t="s">
        <v>127</v>
      </c>
      <c r="P24" s="58" t="s">
        <v>127</v>
      </c>
      <c r="Q24" s="58" t="s">
        <v>127</v>
      </c>
      <c r="R24" s="137" t="s">
        <v>127</v>
      </c>
      <c r="S24" s="58" t="s">
        <v>127</v>
      </c>
      <c r="T24" s="58" t="s">
        <v>127</v>
      </c>
      <c r="U24" s="58" t="s">
        <v>127</v>
      </c>
      <c r="V24" s="138" t="s">
        <v>127</v>
      </c>
      <c r="W24" s="58" t="s">
        <v>127</v>
      </c>
      <c r="X24" s="58" t="s">
        <v>127</v>
      </c>
      <c r="Y24" s="58" t="s">
        <v>127</v>
      </c>
      <c r="Z24" s="136">
        <v>1</v>
      </c>
      <c r="AA24" s="120" t="s">
        <v>127</v>
      </c>
    </row>
    <row r="25" spans="1:30" ht="35.25" customHeight="1" x14ac:dyDescent="0.25">
      <c r="A25" s="61" t="s">
        <v>13</v>
      </c>
      <c r="B25" s="361"/>
      <c r="C25" s="60" t="s">
        <v>309</v>
      </c>
      <c r="D25" s="121">
        <v>1.4719395763679999</v>
      </c>
      <c r="E25" s="131" t="s">
        <v>127</v>
      </c>
      <c r="F25" s="121">
        <v>1.4719395763679999</v>
      </c>
      <c r="G25" s="132">
        <v>4</v>
      </c>
      <c r="H25" s="121" t="s">
        <v>127</v>
      </c>
      <c r="I25" s="129" t="s">
        <v>127</v>
      </c>
      <c r="J25" s="121" t="s">
        <v>127</v>
      </c>
      <c r="K25" s="134" t="s">
        <v>127</v>
      </c>
      <c r="L25" s="121" t="s">
        <v>127</v>
      </c>
      <c r="M25" s="134" t="s">
        <v>127</v>
      </c>
      <c r="N25" s="121" t="s">
        <v>127</v>
      </c>
      <c r="O25" s="61" t="s">
        <v>127</v>
      </c>
      <c r="P25" s="121" t="s">
        <v>127</v>
      </c>
      <c r="Q25" s="134" t="s">
        <v>127</v>
      </c>
      <c r="R25" s="121" t="s">
        <v>127</v>
      </c>
      <c r="S25" s="61" t="s">
        <v>127</v>
      </c>
      <c r="T25" s="121" t="s">
        <v>127</v>
      </c>
      <c r="U25" s="134" t="s">
        <v>127</v>
      </c>
      <c r="V25" s="121" t="s">
        <v>127</v>
      </c>
      <c r="W25" s="61" t="s">
        <v>127</v>
      </c>
      <c r="X25" s="121" t="s">
        <v>127</v>
      </c>
      <c r="Y25" s="134" t="s">
        <v>127</v>
      </c>
      <c r="Z25" s="121">
        <v>1.4719395763679999</v>
      </c>
      <c r="AA25" s="122" t="s">
        <v>127</v>
      </c>
    </row>
    <row r="26" spans="1:30" ht="36.75" customHeight="1" x14ac:dyDescent="0.25">
      <c r="A26" s="61" t="s">
        <v>12</v>
      </c>
      <c r="B26" s="361"/>
      <c r="C26" s="73" t="s">
        <v>310</v>
      </c>
      <c r="D26" s="121" t="s">
        <v>127</v>
      </c>
      <c r="E26" s="121" t="s">
        <v>127</v>
      </c>
      <c r="F26" s="121" t="s">
        <v>127</v>
      </c>
      <c r="G26" s="61" t="s">
        <v>127</v>
      </c>
      <c r="H26" s="121" t="s">
        <v>127</v>
      </c>
      <c r="I26" s="61" t="s">
        <v>127</v>
      </c>
      <c r="J26" s="121" t="s">
        <v>127</v>
      </c>
      <c r="K26" s="61" t="s">
        <v>127</v>
      </c>
      <c r="L26" s="121" t="s">
        <v>127</v>
      </c>
      <c r="M26" s="61" t="s">
        <v>127</v>
      </c>
      <c r="N26" s="121" t="s">
        <v>127</v>
      </c>
      <c r="O26" s="61" t="s">
        <v>127</v>
      </c>
      <c r="P26" s="121" t="s">
        <v>127</v>
      </c>
      <c r="Q26" s="61" t="s">
        <v>127</v>
      </c>
      <c r="R26" s="121" t="s">
        <v>127</v>
      </c>
      <c r="S26" s="61" t="s">
        <v>127</v>
      </c>
      <c r="T26" s="121" t="s">
        <v>127</v>
      </c>
      <c r="U26" s="61" t="s">
        <v>127</v>
      </c>
      <c r="V26" s="121" t="s">
        <v>127</v>
      </c>
      <c r="W26" s="61" t="s">
        <v>127</v>
      </c>
      <c r="X26" s="121" t="s">
        <v>127</v>
      </c>
      <c r="Y26" s="61" t="s">
        <v>127</v>
      </c>
      <c r="Z26" s="121" t="s">
        <v>127</v>
      </c>
      <c r="AA26" s="122" t="s">
        <v>127</v>
      </c>
    </row>
    <row r="27" spans="1:30" ht="60.75" customHeight="1" x14ac:dyDescent="0.25">
      <c r="A27" s="61" t="s">
        <v>10</v>
      </c>
      <c r="B27" s="362"/>
      <c r="C27" s="60" t="s">
        <v>61</v>
      </c>
      <c r="D27" s="110" t="s">
        <v>127</v>
      </c>
      <c r="E27" s="110" t="s">
        <v>127</v>
      </c>
      <c r="F27" s="58" t="s">
        <v>127</v>
      </c>
      <c r="G27" s="58" t="s">
        <v>127</v>
      </c>
      <c r="H27" s="58" t="s">
        <v>127</v>
      </c>
      <c r="I27" s="58" t="s">
        <v>127</v>
      </c>
      <c r="J27" s="58" t="s">
        <v>127</v>
      </c>
      <c r="K27" s="58" t="s">
        <v>127</v>
      </c>
      <c r="L27" s="58" t="s">
        <v>127</v>
      </c>
      <c r="M27" s="58" t="s">
        <v>127</v>
      </c>
      <c r="N27" s="58" t="s">
        <v>127</v>
      </c>
      <c r="O27" s="58" t="s">
        <v>127</v>
      </c>
      <c r="P27" s="58" t="s">
        <v>127</v>
      </c>
      <c r="Q27" s="58" t="s">
        <v>127</v>
      </c>
      <c r="R27" s="58" t="s">
        <v>127</v>
      </c>
      <c r="S27" s="58" t="s">
        <v>127</v>
      </c>
      <c r="T27" s="58" t="s">
        <v>127</v>
      </c>
      <c r="U27" s="58" t="s">
        <v>127</v>
      </c>
      <c r="V27" s="58" t="s">
        <v>127</v>
      </c>
      <c r="W27" s="58" t="s">
        <v>127</v>
      </c>
      <c r="X27" s="58" t="s">
        <v>127</v>
      </c>
      <c r="Y27" s="58" t="s">
        <v>127</v>
      </c>
      <c r="Z27" s="58" t="s">
        <v>127</v>
      </c>
      <c r="AA27" s="120" t="s">
        <v>127</v>
      </c>
    </row>
    <row r="28" spans="1:30" x14ac:dyDescent="0.25">
      <c r="A28" s="56"/>
      <c r="B28" s="56"/>
      <c r="C28" s="57"/>
      <c r="D28" s="57"/>
      <c r="E28" s="57"/>
      <c r="F28" s="56"/>
      <c r="G28" s="56"/>
      <c r="H28" s="50"/>
      <c r="I28" s="50"/>
      <c r="J28" s="56"/>
      <c r="K28" s="56"/>
      <c r="L28" s="50"/>
      <c r="M28" s="50"/>
      <c r="N28" s="56"/>
      <c r="O28" s="56"/>
      <c r="P28" s="50"/>
      <c r="Q28" s="50"/>
      <c r="R28" s="56"/>
      <c r="S28" s="56"/>
      <c r="T28" s="50"/>
      <c r="U28" s="50"/>
      <c r="V28" s="56"/>
      <c r="W28" s="56"/>
      <c r="X28" s="50"/>
      <c r="Y28" s="50"/>
      <c r="Z28" s="50"/>
    </row>
    <row r="29" spans="1:30" ht="54" customHeight="1" x14ac:dyDescent="0.25">
      <c r="A29" s="50"/>
      <c r="B29" s="50"/>
      <c r="C29" s="370"/>
      <c r="D29" s="370"/>
      <c r="E29" s="370"/>
      <c r="F29" s="55"/>
      <c r="G29" s="55"/>
      <c r="H29" s="55"/>
      <c r="I29" s="55"/>
      <c r="J29" s="55"/>
      <c r="K29" s="55"/>
      <c r="L29" s="55"/>
      <c r="M29" s="55"/>
      <c r="N29" s="55"/>
      <c r="O29" s="55"/>
      <c r="P29" s="55"/>
      <c r="Q29" s="55"/>
      <c r="R29" s="55"/>
      <c r="S29" s="55"/>
      <c r="T29" s="55"/>
      <c r="U29" s="55"/>
      <c r="V29" s="55"/>
      <c r="W29" s="55"/>
      <c r="X29" s="55"/>
      <c r="Y29" s="55"/>
      <c r="Z29" s="55"/>
    </row>
    <row r="30" spans="1:30" x14ac:dyDescent="0.25">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row>
    <row r="31" spans="1:30" ht="50.25" customHeight="1" x14ac:dyDescent="0.25">
      <c r="A31" s="50"/>
      <c r="B31" s="50"/>
      <c r="C31" s="371"/>
      <c r="D31" s="371"/>
      <c r="E31" s="371"/>
      <c r="F31" s="50"/>
      <c r="G31" s="50"/>
      <c r="H31" s="50"/>
      <c r="I31" s="50"/>
      <c r="J31" s="50"/>
      <c r="K31" s="50"/>
      <c r="L31" s="50"/>
      <c r="M31" s="50"/>
      <c r="N31" s="50"/>
      <c r="O31" s="50"/>
      <c r="P31" s="50"/>
      <c r="Q31" s="50"/>
      <c r="R31" s="50"/>
      <c r="S31" s="50"/>
      <c r="T31" s="50"/>
      <c r="U31" s="50"/>
      <c r="V31" s="50"/>
      <c r="W31" s="50"/>
      <c r="X31" s="50"/>
      <c r="Y31" s="50"/>
      <c r="Z31" s="50"/>
    </row>
    <row r="32" spans="1:30" x14ac:dyDescent="0.25">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row>
    <row r="33" spans="1:26" ht="36.75" customHeight="1" x14ac:dyDescent="0.25">
      <c r="A33" s="50"/>
      <c r="B33" s="50"/>
      <c r="C33" s="370"/>
      <c r="D33" s="370"/>
      <c r="E33" s="370"/>
      <c r="F33" s="50"/>
      <c r="G33" s="50"/>
      <c r="H33" s="50"/>
      <c r="I33" s="50"/>
      <c r="J33" s="50"/>
      <c r="K33" s="50"/>
      <c r="L33" s="50"/>
      <c r="M33" s="50"/>
      <c r="N33" s="50"/>
      <c r="O33" s="50"/>
      <c r="P33" s="50"/>
      <c r="Q33" s="50"/>
      <c r="R33" s="50"/>
      <c r="S33" s="50"/>
      <c r="T33" s="50"/>
      <c r="U33" s="50"/>
      <c r="V33" s="50"/>
      <c r="W33" s="50"/>
      <c r="X33" s="50"/>
      <c r="Y33" s="50"/>
      <c r="Z33" s="50"/>
    </row>
    <row r="34" spans="1:26" x14ac:dyDescent="0.25">
      <c r="A34" s="50"/>
      <c r="B34" s="50"/>
      <c r="C34" s="54"/>
      <c r="D34" s="54"/>
      <c r="E34" s="54"/>
      <c r="F34" s="50"/>
      <c r="G34" s="50"/>
      <c r="H34" s="53"/>
      <c r="I34" s="50"/>
      <c r="J34" s="50"/>
      <c r="K34" s="50"/>
      <c r="L34" s="53"/>
      <c r="M34" s="50"/>
      <c r="N34" s="50"/>
      <c r="O34" s="50"/>
      <c r="P34" s="53"/>
      <c r="Q34" s="50"/>
      <c r="R34" s="50"/>
      <c r="S34" s="50"/>
      <c r="T34" s="53"/>
      <c r="U34" s="50"/>
      <c r="V34" s="50"/>
      <c r="W34" s="50"/>
      <c r="X34" s="53"/>
      <c r="Y34" s="50"/>
      <c r="Z34" s="50"/>
    </row>
    <row r="35" spans="1:26" ht="51" customHeight="1" x14ac:dyDescent="0.25">
      <c r="A35" s="50"/>
      <c r="B35" s="50"/>
      <c r="C35" s="370"/>
      <c r="D35" s="370"/>
      <c r="E35" s="370"/>
      <c r="F35" s="50"/>
      <c r="G35" s="50"/>
      <c r="H35" s="53"/>
      <c r="I35" s="50"/>
      <c r="J35" s="50"/>
      <c r="K35" s="50"/>
      <c r="L35" s="53"/>
      <c r="M35" s="50"/>
      <c r="N35" s="50"/>
      <c r="O35" s="50"/>
      <c r="P35" s="53"/>
      <c r="Q35" s="50"/>
      <c r="R35" s="50"/>
      <c r="S35" s="50"/>
      <c r="T35" s="53"/>
      <c r="U35" s="50"/>
      <c r="V35" s="50"/>
      <c r="W35" s="50"/>
      <c r="X35" s="53"/>
      <c r="Y35" s="50"/>
      <c r="Z35" s="50"/>
    </row>
    <row r="36" spans="1:26" ht="32.25" customHeight="1" x14ac:dyDescent="0.25">
      <c r="A36" s="50"/>
      <c r="B36" s="50"/>
      <c r="C36" s="371"/>
      <c r="D36" s="371"/>
      <c r="E36" s="371"/>
      <c r="F36" s="50"/>
      <c r="G36" s="50"/>
      <c r="H36" s="50"/>
      <c r="I36" s="50"/>
      <c r="J36" s="50"/>
      <c r="K36" s="50"/>
      <c r="L36" s="50"/>
      <c r="M36" s="50"/>
      <c r="N36" s="50"/>
      <c r="O36" s="50"/>
      <c r="P36" s="50"/>
      <c r="Q36" s="50"/>
      <c r="R36" s="50"/>
      <c r="S36" s="50"/>
      <c r="T36" s="50"/>
      <c r="U36" s="50"/>
      <c r="V36" s="50"/>
      <c r="W36" s="50"/>
      <c r="X36" s="50"/>
      <c r="Y36" s="50"/>
      <c r="Z36" s="50"/>
    </row>
    <row r="37" spans="1:26" ht="51.75" customHeight="1" x14ac:dyDescent="0.25">
      <c r="A37" s="50"/>
      <c r="B37" s="50"/>
      <c r="C37" s="370"/>
      <c r="D37" s="370"/>
      <c r="E37" s="370"/>
      <c r="F37" s="50"/>
      <c r="G37" s="50"/>
      <c r="H37" s="50"/>
      <c r="I37" s="50"/>
      <c r="J37" s="50"/>
      <c r="K37" s="50"/>
      <c r="L37" s="50"/>
      <c r="M37" s="50"/>
      <c r="N37" s="50"/>
      <c r="O37" s="50"/>
      <c r="P37" s="50"/>
      <c r="Q37" s="50"/>
      <c r="R37" s="50"/>
      <c r="S37" s="50"/>
      <c r="T37" s="50"/>
      <c r="U37" s="50"/>
      <c r="V37" s="50"/>
      <c r="W37" s="50"/>
      <c r="X37" s="50"/>
      <c r="Y37" s="50"/>
      <c r="Z37" s="50"/>
    </row>
    <row r="38" spans="1:26" ht="21.75" customHeight="1" x14ac:dyDescent="0.25">
      <c r="A38" s="50"/>
      <c r="B38" s="50"/>
      <c r="C38" s="372"/>
      <c r="D38" s="372"/>
      <c r="E38" s="372"/>
      <c r="F38" s="51"/>
      <c r="G38" s="51"/>
      <c r="H38" s="50"/>
      <c r="I38" s="50"/>
      <c r="J38" s="51"/>
      <c r="K38" s="51"/>
      <c r="L38" s="50"/>
      <c r="M38" s="50"/>
      <c r="N38" s="51"/>
      <c r="O38" s="51"/>
      <c r="P38" s="50"/>
      <c r="Q38" s="50"/>
      <c r="R38" s="51"/>
      <c r="S38" s="51"/>
      <c r="T38" s="50"/>
      <c r="U38" s="50"/>
      <c r="V38" s="51"/>
      <c r="W38" s="51"/>
      <c r="X38" s="50"/>
      <c r="Y38" s="50"/>
      <c r="Z38" s="50"/>
    </row>
    <row r="39" spans="1:26" ht="23.25" customHeight="1" x14ac:dyDescent="0.25">
      <c r="A39" s="50"/>
      <c r="B39" s="50"/>
      <c r="C39" s="51"/>
      <c r="D39" s="51"/>
      <c r="E39" s="51"/>
      <c r="F39" s="50"/>
      <c r="G39" s="50"/>
      <c r="H39" s="50"/>
      <c r="I39" s="50"/>
      <c r="J39" s="50"/>
      <c r="K39" s="50"/>
      <c r="L39" s="50"/>
      <c r="M39" s="50"/>
      <c r="N39" s="50"/>
      <c r="O39" s="50"/>
      <c r="P39" s="50"/>
      <c r="Q39" s="50"/>
      <c r="R39" s="50"/>
      <c r="S39" s="50"/>
      <c r="T39" s="50"/>
      <c r="U39" s="50"/>
      <c r="V39" s="50"/>
      <c r="W39" s="50"/>
      <c r="X39" s="50"/>
      <c r="Y39" s="50"/>
      <c r="Z39" s="50"/>
    </row>
    <row r="40" spans="1:26" ht="18.75" customHeight="1" x14ac:dyDescent="0.25">
      <c r="A40" s="50"/>
      <c r="B40" s="50"/>
      <c r="C40" s="369"/>
      <c r="D40" s="369"/>
      <c r="E40" s="369"/>
      <c r="F40" s="50"/>
      <c r="G40" s="50"/>
      <c r="H40" s="50"/>
      <c r="I40" s="50"/>
      <c r="J40" s="50"/>
      <c r="K40" s="50"/>
      <c r="L40" s="50"/>
      <c r="M40" s="50"/>
      <c r="N40" s="50"/>
      <c r="O40" s="50"/>
      <c r="P40" s="50"/>
      <c r="Q40" s="50"/>
      <c r="R40" s="50"/>
      <c r="S40" s="50"/>
      <c r="T40" s="50"/>
      <c r="U40" s="50"/>
      <c r="V40" s="50"/>
      <c r="W40" s="50"/>
      <c r="X40" s="50"/>
      <c r="Y40" s="50"/>
      <c r="Z40" s="50"/>
    </row>
    <row r="41" spans="1:26" x14ac:dyDescent="0.25">
      <c r="A41" s="50"/>
      <c r="B41" s="50"/>
      <c r="C41" s="50"/>
      <c r="D41" s="50"/>
      <c r="E41" s="50"/>
      <c r="F41" s="50"/>
      <c r="G41" s="50"/>
      <c r="H41" s="50"/>
      <c r="I41" s="50"/>
      <c r="J41" s="50"/>
      <c r="K41" s="50"/>
      <c r="L41" s="50"/>
      <c r="M41" s="50"/>
      <c r="N41" s="50"/>
      <c r="O41" s="50"/>
      <c r="P41" s="50"/>
      <c r="Q41" s="50"/>
      <c r="R41" s="50"/>
      <c r="S41" s="50"/>
      <c r="T41" s="50"/>
      <c r="U41" s="50"/>
      <c r="V41" s="50"/>
      <c r="W41" s="50"/>
      <c r="X41" s="50"/>
      <c r="Y41" s="50"/>
      <c r="Z41" s="50"/>
    </row>
    <row r="42" spans="1:26" x14ac:dyDescent="0.25">
      <c r="A42" s="50"/>
      <c r="B42" s="50"/>
      <c r="C42" s="50"/>
      <c r="D42" s="50"/>
      <c r="E42" s="50"/>
      <c r="F42" s="50"/>
      <c r="G42" s="50"/>
      <c r="H42" s="50"/>
      <c r="I42" s="50"/>
      <c r="J42" s="50"/>
      <c r="K42" s="50"/>
      <c r="L42" s="50"/>
      <c r="M42" s="50"/>
      <c r="N42" s="50"/>
      <c r="O42" s="50"/>
      <c r="P42" s="50"/>
      <c r="Q42" s="50"/>
      <c r="R42" s="50"/>
      <c r="S42" s="50"/>
      <c r="T42" s="50"/>
      <c r="U42" s="50"/>
      <c r="V42" s="50"/>
      <c r="W42" s="50"/>
      <c r="X42" s="50"/>
      <c r="Y42" s="50"/>
      <c r="Z42" s="50"/>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7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2025-05-15T01:37:24Z</dcterms:modified>
</cp:coreProperties>
</file>