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2_69_0" sheetId="1" r:id="rId1"/>
  </sheets>
  <externalReferences>
    <externalReference r:id="rId2"/>
  </externalReferences>
  <definedNames>
    <definedName name="_xlnm._FilterDatabase" localSheetId="0" hidden="1">J0515_1037000158513_12_69_0!$A$21:$BF$87</definedName>
    <definedName name="Z_5D1DDB92_E2F2_4E40_9215_C70ED035E1A7_.wvu.FilterData" localSheetId="0" hidden="1">J0515_1037000158513_12_69_0!$A$20:$BF$89</definedName>
    <definedName name="Z_5D1DDB92_E2F2_4E40_9215_C70ED035E1A7_.wvu.PrintArea" localSheetId="0" hidden="1">J0515_1037000158513_12_69_0!$A$1:$Y$93</definedName>
    <definedName name="Z_5D1DDB92_E2F2_4E40_9215_C70ED035E1A7_.wvu.PrintTitles" localSheetId="0" hidden="1">J0515_1037000158513_12_69_0!$17:$20</definedName>
    <definedName name="Z_7827CC47_A8A6_411C_BB9A_80AEDD4B0446_.wvu.FilterData" localSheetId="0" hidden="1">J0515_1037000158513_12_69_0!$A$20:$BF$89</definedName>
    <definedName name="Z_7827CC47_A8A6_411C_BB9A_80AEDD4B0446_.wvu.PrintArea" localSheetId="0" hidden="1">J0515_1037000158513_12_69_0!$A$1:$Y$93</definedName>
    <definedName name="Z_7827CC47_A8A6_411C_BB9A_80AEDD4B0446_.wvu.PrintTitles" localSheetId="0" hidden="1">J0515_1037000158513_12_69_0!$17:$20</definedName>
    <definedName name="Z_CC8D8187_1C1A_4B5A_8379_9BC55DBCD747_.wvu.FilterData" localSheetId="0" hidden="1">J0515_1037000158513_12_69_0!$A$20:$BF$89</definedName>
    <definedName name="_xlnm.Print_Titles" localSheetId="0">J0515_1037000158513_12_69_0!$17:$20</definedName>
    <definedName name="_xlnm.Print_Area" localSheetId="0">J0515_1037000158513_12_69_0!$A$1:$Y$88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7" i="1" l="1"/>
  <c r="S87" i="1"/>
  <c r="Q87" i="1"/>
  <c r="O87" i="1"/>
  <c r="N87" i="1"/>
  <c r="M87" i="1"/>
  <c r="L87" i="1"/>
  <c r="U87" i="1" s="1"/>
  <c r="K87" i="1"/>
  <c r="C87" i="1"/>
  <c r="B87" i="1"/>
  <c r="A87" i="1"/>
  <c r="Y86" i="1"/>
  <c r="Q86" i="1"/>
  <c r="O86" i="1"/>
  <c r="N86" i="1"/>
  <c r="M86" i="1"/>
  <c r="W86" i="1" s="1"/>
  <c r="X86" i="1" s="1"/>
  <c r="L86" i="1"/>
  <c r="V86" i="1" s="1"/>
  <c r="K86" i="1"/>
  <c r="C86" i="1"/>
  <c r="B86" i="1"/>
  <c r="A86" i="1"/>
  <c r="Y85" i="1"/>
  <c r="S85" i="1"/>
  <c r="Q85" i="1"/>
  <c r="O85" i="1"/>
  <c r="N85" i="1"/>
  <c r="W85" i="1" s="1"/>
  <c r="M85" i="1"/>
  <c r="L85" i="1"/>
  <c r="V85" i="1" s="1"/>
  <c r="C85" i="1"/>
  <c r="B85" i="1"/>
  <c r="A85" i="1"/>
  <c r="Y84" i="1"/>
  <c r="S84" i="1"/>
  <c r="Q84" i="1"/>
  <c r="K84" i="1" s="1"/>
  <c r="O84" i="1"/>
  <c r="N84" i="1"/>
  <c r="W84" i="1" s="1"/>
  <c r="X84" i="1" s="1"/>
  <c r="M84" i="1"/>
  <c r="L84" i="1"/>
  <c r="U84" i="1" s="1"/>
  <c r="C84" i="1"/>
  <c r="B84" i="1"/>
  <c r="A84" i="1"/>
  <c r="Y83" i="1"/>
  <c r="Q83" i="1"/>
  <c r="N83" i="1"/>
  <c r="W83" i="1" s="1"/>
  <c r="X83" i="1" s="1"/>
  <c r="M83" i="1"/>
  <c r="L83" i="1"/>
  <c r="V83" i="1" s="1"/>
  <c r="K83" i="1"/>
  <c r="C83" i="1"/>
  <c r="B83" i="1"/>
  <c r="A83" i="1"/>
  <c r="Y82" i="1"/>
  <c r="W82" i="1"/>
  <c r="X82" i="1" s="1"/>
  <c r="Q82" i="1"/>
  <c r="L82" i="1"/>
  <c r="U82" i="1" s="1"/>
  <c r="K82" i="1"/>
  <c r="C82" i="1"/>
  <c r="B82" i="1"/>
  <c r="A82" i="1"/>
  <c r="Y81" i="1"/>
  <c r="W81" i="1"/>
  <c r="X81" i="1" s="1"/>
  <c r="Q81" i="1"/>
  <c r="L81" i="1"/>
  <c r="V81" i="1" s="1"/>
  <c r="K81" i="1"/>
  <c r="C81" i="1"/>
  <c r="B81" i="1"/>
  <c r="A81" i="1"/>
  <c r="Y80" i="1"/>
  <c r="W80" i="1"/>
  <c r="X80" i="1" s="1"/>
  <c r="S80" i="1"/>
  <c r="L80" i="1"/>
  <c r="U80" i="1" s="1"/>
  <c r="K80" i="1"/>
  <c r="C80" i="1"/>
  <c r="B80" i="1"/>
  <c r="A80" i="1"/>
  <c r="Y79" i="1"/>
  <c r="W79" i="1"/>
  <c r="X79" i="1" s="1"/>
  <c r="S79" i="1"/>
  <c r="L79" i="1"/>
  <c r="K79" i="1"/>
  <c r="C79" i="1"/>
  <c r="B79" i="1"/>
  <c r="A79" i="1"/>
  <c r="T78" i="1"/>
  <c r="R78" i="1"/>
  <c r="P78" i="1"/>
  <c r="M78" i="1"/>
  <c r="J78" i="1"/>
  <c r="I78" i="1"/>
  <c r="G78" i="1"/>
  <c r="F78" i="1"/>
  <c r="E78" i="1"/>
  <c r="D78" i="1"/>
  <c r="X77" i="1"/>
  <c r="Y76" i="1"/>
  <c r="S76" i="1"/>
  <c r="Q76" i="1"/>
  <c r="O76" i="1"/>
  <c r="N76" i="1"/>
  <c r="W76" i="1" s="1"/>
  <c r="X76" i="1" s="1"/>
  <c r="C76" i="1"/>
  <c r="B76" i="1"/>
  <c r="A76" i="1"/>
  <c r="Y75" i="1"/>
  <c r="S75" i="1"/>
  <c r="Q75" i="1"/>
  <c r="N75" i="1"/>
  <c r="C75" i="1"/>
  <c r="B75" i="1"/>
  <c r="A75" i="1"/>
  <c r="Y74" i="1"/>
  <c r="M74" i="1"/>
  <c r="Q74" i="1" s="1"/>
  <c r="L74" i="1"/>
  <c r="V74" i="1" s="1"/>
  <c r="C74" i="1"/>
  <c r="B74" i="1"/>
  <c r="A74" i="1"/>
  <c r="Y73" i="1"/>
  <c r="S73" i="1"/>
  <c r="Q73" i="1"/>
  <c r="O73" i="1"/>
  <c r="N73" i="1"/>
  <c r="M73" i="1"/>
  <c r="L73" i="1"/>
  <c r="U73" i="1" s="1"/>
  <c r="K73" i="1"/>
  <c r="C73" i="1"/>
  <c r="B73" i="1"/>
  <c r="A73" i="1"/>
  <c r="Y72" i="1"/>
  <c r="S72" i="1"/>
  <c r="Q72" i="1"/>
  <c r="O72" i="1"/>
  <c r="N72" i="1"/>
  <c r="M72" i="1"/>
  <c r="L72" i="1"/>
  <c r="C72" i="1"/>
  <c r="B72" i="1"/>
  <c r="A72" i="1"/>
  <c r="T71" i="1"/>
  <c r="T25" i="1" s="1"/>
  <c r="R71" i="1"/>
  <c r="R25" i="1" s="1"/>
  <c r="P71" i="1"/>
  <c r="P25" i="1" s="1"/>
  <c r="M71" i="1"/>
  <c r="M25" i="1" s="1"/>
  <c r="J71" i="1"/>
  <c r="I71" i="1"/>
  <c r="I25" i="1" s="1"/>
  <c r="G71" i="1"/>
  <c r="G25" i="1" s="1"/>
  <c r="F71" i="1"/>
  <c r="F25" i="1" s="1"/>
  <c r="E71" i="1"/>
  <c r="E25" i="1" s="1"/>
  <c r="D71" i="1"/>
  <c r="D25" i="1" s="1"/>
  <c r="X70" i="1"/>
  <c r="X69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G68" i="1"/>
  <c r="F68" i="1"/>
  <c r="E68" i="1"/>
  <c r="D68" i="1"/>
  <c r="D24" i="1" s="1"/>
  <c r="X67" i="1"/>
  <c r="X66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G65" i="1"/>
  <c r="F65" i="1"/>
  <c r="E65" i="1"/>
  <c r="D65" i="1"/>
  <c r="X64" i="1"/>
  <c r="X63" i="1"/>
  <c r="X62" i="1"/>
  <c r="X61" i="1"/>
  <c r="X60" i="1"/>
  <c r="X59" i="1"/>
  <c r="X58" i="1"/>
  <c r="Y57" i="1"/>
  <c r="S57" i="1"/>
  <c r="S56" i="1" s="1"/>
  <c r="S55" i="1" s="1"/>
  <c r="Q57" i="1"/>
  <c r="O57" i="1"/>
  <c r="O56" i="1" s="1"/>
  <c r="O55" i="1" s="1"/>
  <c r="N57" i="1"/>
  <c r="M57" i="1"/>
  <c r="M56" i="1" s="1"/>
  <c r="M55" i="1" s="1"/>
  <c r="L57" i="1"/>
  <c r="V57" i="1" s="1"/>
  <c r="V56" i="1" s="1"/>
  <c r="V55" i="1" s="1"/>
  <c r="K57" i="1"/>
  <c r="K56" i="1" s="1"/>
  <c r="K55" i="1" s="1"/>
  <c r="C57" i="1"/>
  <c r="B57" i="1"/>
  <c r="A57" i="1"/>
  <c r="U56" i="1"/>
  <c r="U55" i="1" s="1"/>
  <c r="T56" i="1"/>
  <c r="R56" i="1"/>
  <c r="R55" i="1" s="1"/>
  <c r="Q56" i="1"/>
  <c r="P56" i="1"/>
  <c r="P55" i="1" s="1"/>
  <c r="N56" i="1"/>
  <c r="L56" i="1"/>
  <c r="L55" i="1" s="1"/>
  <c r="J56" i="1"/>
  <c r="I56" i="1"/>
  <c r="I55" i="1" s="1"/>
  <c r="G56" i="1"/>
  <c r="F56" i="1"/>
  <c r="F55" i="1" s="1"/>
  <c r="E56" i="1"/>
  <c r="D56" i="1"/>
  <c r="D55" i="1" s="1"/>
  <c r="T55" i="1"/>
  <c r="Q55" i="1"/>
  <c r="N55" i="1"/>
  <c r="J55" i="1"/>
  <c r="G55" i="1"/>
  <c r="E55" i="1"/>
  <c r="X54" i="1"/>
  <c r="X53" i="1"/>
  <c r="W52" i="1"/>
  <c r="X52" i="1" s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G52" i="1"/>
  <c r="F52" i="1"/>
  <c r="E52" i="1"/>
  <c r="D52" i="1"/>
  <c r="Y51" i="1"/>
  <c r="S51" i="1"/>
  <c r="Q51" i="1"/>
  <c r="O51" i="1"/>
  <c r="N51" i="1"/>
  <c r="M51" i="1"/>
  <c r="L51" i="1"/>
  <c r="C51" i="1"/>
  <c r="B51" i="1"/>
  <c r="A51" i="1"/>
  <c r="Y50" i="1"/>
  <c r="S50" i="1"/>
  <c r="Q50" i="1"/>
  <c r="O50" i="1"/>
  <c r="N50" i="1"/>
  <c r="M50" i="1"/>
  <c r="L50" i="1"/>
  <c r="U50" i="1" s="1"/>
  <c r="K50" i="1"/>
  <c r="J50" i="1" s="1"/>
  <c r="J49" i="1" s="1"/>
  <c r="J47" i="1" s="1"/>
  <c r="C50" i="1"/>
  <c r="B50" i="1"/>
  <c r="A50" i="1"/>
  <c r="T49" i="1"/>
  <c r="T47" i="1" s="1"/>
  <c r="S49" i="1"/>
  <c r="S47" i="1" s="1"/>
  <c r="R49" i="1"/>
  <c r="Q49" i="1"/>
  <c r="Q47" i="1" s="1"/>
  <c r="P49" i="1"/>
  <c r="P47" i="1" s="1"/>
  <c r="O49" i="1"/>
  <c r="O47" i="1" s="1"/>
  <c r="M49" i="1"/>
  <c r="M47" i="1" s="1"/>
  <c r="M46" i="1" s="1"/>
  <c r="M23" i="1" s="1"/>
  <c r="I49" i="1"/>
  <c r="I47" i="1" s="1"/>
  <c r="H49" i="1"/>
  <c r="G49" i="1"/>
  <c r="G47" i="1" s="1"/>
  <c r="F49" i="1"/>
  <c r="E49" i="1"/>
  <c r="E47" i="1" s="1"/>
  <c r="D49" i="1"/>
  <c r="D47" i="1" s="1"/>
  <c r="X48" i="1"/>
  <c r="R47" i="1"/>
  <c r="F47" i="1"/>
  <c r="X45" i="1"/>
  <c r="X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G43" i="1"/>
  <c r="F43" i="1"/>
  <c r="E43" i="1"/>
  <c r="D43" i="1"/>
  <c r="X42" i="1"/>
  <c r="X41" i="1"/>
  <c r="X40" i="1"/>
  <c r="X39" i="1"/>
  <c r="X38" i="1"/>
  <c r="X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F36" i="1"/>
  <c r="E36" i="1"/>
  <c r="D36" i="1"/>
  <c r="X35" i="1"/>
  <c r="X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G33" i="1"/>
  <c r="F33" i="1"/>
  <c r="E33" i="1"/>
  <c r="D33" i="1"/>
  <c r="X32" i="1"/>
  <c r="X31" i="1"/>
  <c r="X30" i="1"/>
  <c r="W29" i="1"/>
  <c r="W28" i="1" s="1"/>
  <c r="V29" i="1"/>
  <c r="U29" i="1"/>
  <c r="T29" i="1"/>
  <c r="S29" i="1"/>
  <c r="S28" i="1" s="1"/>
  <c r="S22" i="1" s="1"/>
  <c r="R29" i="1"/>
  <c r="Q29" i="1"/>
  <c r="P29" i="1"/>
  <c r="O29" i="1"/>
  <c r="O28" i="1" s="1"/>
  <c r="O22" i="1" s="1"/>
  <c r="N29" i="1"/>
  <c r="M29" i="1"/>
  <c r="L29" i="1"/>
  <c r="K29" i="1"/>
  <c r="J29" i="1"/>
  <c r="I29" i="1"/>
  <c r="G29" i="1"/>
  <c r="F29" i="1"/>
  <c r="F28" i="1" s="1"/>
  <c r="F22" i="1" s="1"/>
  <c r="E29" i="1"/>
  <c r="D29" i="1"/>
  <c r="K28" i="1"/>
  <c r="K22" i="1" s="1"/>
  <c r="T27" i="1"/>
  <c r="R27" i="1"/>
  <c r="P27" i="1"/>
  <c r="M27" i="1"/>
  <c r="J27" i="1"/>
  <c r="I27" i="1"/>
  <c r="G27" i="1"/>
  <c r="F27" i="1"/>
  <c r="E27" i="1"/>
  <c r="D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G26" i="1"/>
  <c r="F26" i="1"/>
  <c r="E26" i="1"/>
  <c r="D26" i="1"/>
  <c r="J25" i="1"/>
  <c r="X24" i="1"/>
  <c r="H21" i="1"/>
  <c r="I46" i="1" l="1"/>
  <c r="I23" i="1" s="1"/>
  <c r="W72" i="1"/>
  <c r="X72" i="1" s="1"/>
  <c r="K85" i="1"/>
  <c r="K75" i="1"/>
  <c r="W50" i="1"/>
  <c r="X50" i="1" s="1"/>
  <c r="N49" i="1"/>
  <c r="N47" i="1" s="1"/>
  <c r="N46" i="1" s="1"/>
  <c r="N23" i="1" s="1"/>
  <c r="K51" i="1"/>
  <c r="K72" i="1"/>
  <c r="W73" i="1"/>
  <c r="X73" i="1" s="1"/>
  <c r="O74" i="1"/>
  <c r="O71" i="1" s="1"/>
  <c r="O25" i="1" s="1"/>
  <c r="W74" i="1"/>
  <c r="X74" i="1" s="1"/>
  <c r="L76" i="1"/>
  <c r="V76" i="1" s="1"/>
  <c r="K76" i="1"/>
  <c r="O78" i="1"/>
  <c r="O27" i="1" s="1"/>
  <c r="S78" i="1"/>
  <c r="S27" i="1" s="1"/>
  <c r="Q71" i="1"/>
  <c r="Q25" i="1" s="1"/>
  <c r="Q21" i="1" s="1"/>
  <c r="S74" i="1"/>
  <c r="S71" i="1" s="1"/>
  <c r="S25" i="1" s="1"/>
  <c r="Q78" i="1"/>
  <c r="Q27" i="1" s="1"/>
  <c r="D46" i="1"/>
  <c r="D23" i="1" s="1"/>
  <c r="D28" i="1"/>
  <c r="D22" i="1" s="1"/>
  <c r="I28" i="1"/>
  <c r="I22" i="1" s="1"/>
  <c r="M28" i="1"/>
  <c r="M22" i="1" s="1"/>
  <c r="M21" i="1" s="1"/>
  <c r="Q28" i="1"/>
  <c r="Q22" i="1" s="1"/>
  <c r="U28" i="1"/>
  <c r="U22" i="1" s="1"/>
  <c r="U86" i="1"/>
  <c r="D21" i="1"/>
  <c r="I21" i="1"/>
  <c r="X26" i="1"/>
  <c r="E28" i="1"/>
  <c r="E22" i="1" s="1"/>
  <c r="G28" i="1"/>
  <c r="G22" i="1" s="1"/>
  <c r="J28" i="1"/>
  <c r="J22" i="1" s="1"/>
  <c r="L28" i="1"/>
  <c r="L22" i="1" s="1"/>
  <c r="N28" i="1"/>
  <c r="N22" i="1" s="1"/>
  <c r="P28" i="1"/>
  <c r="P22" i="1" s="1"/>
  <c r="R28" i="1"/>
  <c r="R22" i="1" s="1"/>
  <c r="T28" i="1"/>
  <c r="T22" i="1" s="1"/>
  <c r="V28" i="1"/>
  <c r="V22" i="1" s="1"/>
  <c r="T46" i="1"/>
  <c r="T23" i="1" s="1"/>
  <c r="F46" i="1"/>
  <c r="F23" i="1" s="1"/>
  <c r="V73" i="1"/>
  <c r="K78" i="1"/>
  <c r="K27" i="1" s="1"/>
  <c r="V87" i="1"/>
  <c r="W22" i="1"/>
  <c r="X29" i="1"/>
  <c r="K49" i="1"/>
  <c r="K47" i="1" s="1"/>
  <c r="K46" i="1" s="1"/>
  <c r="K23" i="1" s="1"/>
  <c r="O46" i="1"/>
  <c r="O23" i="1" s="1"/>
  <c r="Q46" i="1"/>
  <c r="Q23" i="1" s="1"/>
  <c r="S46" i="1"/>
  <c r="S23" i="1" s="1"/>
  <c r="S21" i="1" s="1"/>
  <c r="V50" i="1"/>
  <c r="K74" i="1"/>
  <c r="K71" i="1" s="1"/>
  <c r="K25" i="1" s="1"/>
  <c r="V80" i="1"/>
  <c r="V82" i="1"/>
  <c r="V84" i="1"/>
  <c r="X85" i="1"/>
  <c r="F21" i="1"/>
  <c r="O21" i="1"/>
  <c r="X36" i="1"/>
  <c r="V51" i="1"/>
  <c r="V49" i="1" s="1"/>
  <c r="V47" i="1" s="1"/>
  <c r="V46" i="1" s="1"/>
  <c r="V23" i="1" s="1"/>
  <c r="L49" i="1"/>
  <c r="L47" i="1" s="1"/>
  <c r="L46" i="1" s="1"/>
  <c r="L23" i="1" s="1"/>
  <c r="U51" i="1"/>
  <c r="U49" i="1" s="1"/>
  <c r="U47" i="1" s="1"/>
  <c r="U46" i="1" s="1"/>
  <c r="U23" i="1" s="1"/>
  <c r="P46" i="1"/>
  <c r="P23" i="1" s="1"/>
  <c r="P21" i="1" s="1"/>
  <c r="R46" i="1"/>
  <c r="R23" i="1" s="1"/>
  <c r="X65" i="1"/>
  <c r="W75" i="1"/>
  <c r="X75" i="1" s="1"/>
  <c r="L75" i="1"/>
  <c r="U81" i="1"/>
  <c r="U85" i="1"/>
  <c r="X33" i="1"/>
  <c r="X43" i="1"/>
  <c r="E46" i="1"/>
  <c r="E23" i="1" s="1"/>
  <c r="G46" i="1"/>
  <c r="G23" i="1" s="1"/>
  <c r="G21" i="1" s="1"/>
  <c r="J46" i="1"/>
  <c r="J23" i="1" s="1"/>
  <c r="W51" i="1"/>
  <c r="W57" i="1"/>
  <c r="X68" i="1"/>
  <c r="V72" i="1"/>
  <c r="N71" i="1"/>
  <c r="N25" i="1" s="1"/>
  <c r="U72" i="1"/>
  <c r="V79" i="1"/>
  <c r="L78" i="1"/>
  <c r="L27" i="1" s="1"/>
  <c r="U79" i="1"/>
  <c r="N78" i="1"/>
  <c r="N27" i="1" s="1"/>
  <c r="U83" i="1"/>
  <c r="W87" i="1"/>
  <c r="X87" i="1" s="1"/>
  <c r="W71" i="1" l="1"/>
  <c r="X22" i="1"/>
  <c r="J21" i="1"/>
  <c r="E21" i="1"/>
  <c r="R21" i="1"/>
  <c r="K21" i="1"/>
  <c r="X28" i="1"/>
  <c r="W78" i="1"/>
  <c r="X78" i="1" s="1"/>
  <c r="T21" i="1"/>
  <c r="V78" i="1"/>
  <c r="V27" i="1" s="1"/>
  <c r="N21" i="1"/>
  <c r="W21" i="1" s="1"/>
  <c r="X21" i="1" s="1"/>
  <c r="U78" i="1"/>
  <c r="U27" i="1" s="1"/>
  <c r="X51" i="1"/>
  <c r="W49" i="1"/>
  <c r="U75" i="1"/>
  <c r="V75" i="1"/>
  <c r="V71" i="1" s="1"/>
  <c r="V25" i="1" s="1"/>
  <c r="V21" i="1" s="1"/>
  <c r="U71" i="1"/>
  <c r="U25" i="1" s="1"/>
  <c r="L71" i="1"/>
  <c r="L25" i="1" s="1"/>
  <c r="L21" i="1" s="1"/>
  <c r="X71" i="1"/>
  <c r="W25" i="1"/>
  <c r="X25" i="1" s="1"/>
  <c r="X57" i="1"/>
  <c r="W56" i="1"/>
  <c r="W27" i="1" l="1"/>
  <c r="X27" i="1" s="1"/>
  <c r="U21" i="1"/>
  <c r="W55" i="1"/>
  <c r="X55" i="1" s="1"/>
  <c r="X56" i="1"/>
  <c r="X49" i="1"/>
  <c r="W47" i="1"/>
  <c r="X47" i="1" l="1"/>
  <c r="W46" i="1"/>
  <c r="X46" i="1" l="1"/>
  <c r="W23" i="1"/>
  <c r="X23" i="1" s="1"/>
</calcChain>
</file>

<file path=xl/comments1.xml><?xml version="1.0" encoding="utf-8"?>
<comments xmlns="http://schemas.openxmlformats.org/spreadsheetml/2006/main">
  <authors>
    <author>Кулагина Татьяна</author>
  </authors>
  <commentList>
    <comment ref="H50" authorId="0" shapeId="0">
      <text>
        <r>
          <rPr>
            <b/>
            <sz val="9"/>
            <color indexed="81"/>
            <rFont val="Tahoma"/>
            <family val="2"/>
            <charset val="204"/>
          </rPr>
          <t>инд 4кв2024</t>
        </r>
      </text>
    </comment>
    <comment ref="H51" authorId="0" shapeId="0">
      <text>
        <r>
          <rPr>
            <b/>
            <sz val="9"/>
            <color indexed="81"/>
            <rFont val="Tahoma"/>
            <family val="2"/>
            <charset val="204"/>
          </rPr>
          <t>инд 4кв2024</t>
        </r>
      </text>
    </comment>
    <comment ref="H57" authorId="0" shapeId="0">
      <text>
        <r>
          <rPr>
            <b/>
            <sz val="9"/>
            <color indexed="81"/>
            <rFont val="Tahoma"/>
            <family val="2"/>
            <charset val="204"/>
          </rPr>
          <t>индекс за 1кв25</t>
        </r>
      </text>
    </comment>
  </commentList>
</comments>
</file>

<file path=xl/sharedStrings.xml><?xml version="1.0" encoding="utf-8"?>
<sst xmlns="http://schemas.openxmlformats.org/spreadsheetml/2006/main" count="320" uniqueCount="149">
  <si>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</si>
  <si>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</si>
  <si>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</si>
  <si>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</si>
  <si>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 квартал 2025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</si>
  <si>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</si>
  <si>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</si>
  <si>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</si>
  <si>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</si>
  <si>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</si>
  <si>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</si>
  <si>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</si>
  <si>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</si>
  <si>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</si>
  <si>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01.01.2025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</si>
  <si>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</si>
  <si>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</si>
  <si>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</si>
  <si>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2025, млн рублей (без НДС)</t>
  </si>
  <si>
    <t>Освоение капитальных вложений года 2025,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</si>
  <si>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</si>
  <si>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</si>
  <si>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</si>
  <si>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</si>
  <si>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</si>
  <si>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</si>
  <si>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</si>
  <si>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</si>
  <si>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</si>
  <si>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</si>
  <si>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</si>
  <si>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</si>
  <si>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(без 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</si>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</sst>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8" fillId="0" borderId="0"/>
  </cellStyleXfs>
  <cellXfs count="84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9" fontId="13" fillId="0" borderId="1" xfId="2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19" fillId="0" borderId="0" xfId="3" applyFont="1" applyFill="1" applyAlignment="1">
      <alignment horizontal="left" vertical="center" wrapText="1"/>
    </xf>
    <xf numFmtId="0" fontId="19" fillId="0" borderId="0" xfId="3" applyFont="1" applyFill="1" applyAlignment="1">
      <alignment vertical="center" wrapText="1"/>
    </xf>
    <xf numFmtId="164" fontId="19" fillId="0" borderId="0" xfId="3" applyNumberFormat="1" applyFont="1" applyFill="1" applyAlignment="1">
      <alignment vertical="center" wrapText="1"/>
    </xf>
    <xf numFmtId="164" fontId="9" fillId="0" borderId="0" xfId="1" applyNumberFormat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center"/>
    </xf>
    <xf numFmtId="1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19" fillId="0" borderId="0" xfId="3" applyFont="1" applyFill="1" applyAlignment="1">
      <alignment horizontal="left" vertical="center" wrapText="1"/>
    </xf>
    <xf numFmtId="164" fontId="19" fillId="0" borderId="0" xfId="3" applyNumberFormat="1" applyFont="1" applyFill="1" applyAlignment="1">
      <alignment horizontal="left" vertical="center" wrapText="1"/>
    </xf>
    <xf numFmtId="0" fontId="6" fillId="0" borderId="0" xfId="3" applyFont="1" applyFill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164" fontId="6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E0214_1037000158513_13_69_0"/>
      <sheetName val="I0515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A22" t="str">
            <v>0.1</v>
          </cell>
        </row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  <cell r="AF50" t="str">
            <v>нд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AA51">
            <v>114.86963228399999</v>
          </cell>
          <cell r="AF51" t="str">
            <v>нд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  <cell r="U57">
            <v>28.8344964303</v>
          </cell>
          <cell r="W57">
            <v>28.8344964303</v>
          </cell>
          <cell r="AA57">
            <v>28.8344964303</v>
          </cell>
          <cell r="AF57" t="str">
            <v>Проект реализован не в полном объеме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  <cell r="AF72" t="str">
            <v>нд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  <cell r="AF73" t="str">
            <v>нд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  <cell r="AF74" t="str">
            <v>Проект реализован не в полном объеме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  <cell r="AF75" t="str">
            <v>нд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  <cell r="AF76" t="str">
            <v>нд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  <cell r="AF79" t="str">
            <v>нд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  <cell r="AF80" t="str">
            <v>нд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  <cell r="AF81" t="str">
            <v>нд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  <cell r="AF82" t="str">
            <v>нд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AF83" t="str">
            <v>Перенесен срок реализации проекта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AF84" t="str">
            <v>Перенесен срок реализации проекта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  <cell r="AF85" t="str">
            <v>нд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  <cell r="AF86" t="str">
            <v>нд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  <cell r="AF87" t="str">
            <v>нд</v>
          </cell>
        </row>
      </sheetData>
      <sheetData sheetId="7"/>
      <sheetData sheetId="8">
        <row r="49">
          <cell r="M49">
            <v>0</v>
          </cell>
        </row>
      </sheetData>
      <sheetData sheetId="9"/>
      <sheetData sheetId="10">
        <row r="52">
          <cell r="M52">
            <v>0</v>
          </cell>
          <cell r="AV52">
            <v>0</v>
          </cell>
        </row>
        <row r="53">
          <cell r="T53">
            <v>1.5472858077142899</v>
          </cell>
          <cell r="AA53">
            <v>1.5880038552857201</v>
          </cell>
          <cell r="AH53">
            <v>0</v>
          </cell>
        </row>
        <row r="54">
          <cell r="M54">
            <v>0</v>
          </cell>
          <cell r="T54">
            <v>0</v>
          </cell>
          <cell r="AA54">
            <v>0</v>
          </cell>
          <cell r="AV54">
            <v>0</v>
          </cell>
        </row>
        <row r="58">
          <cell r="AA58">
            <v>24.028747025250002</v>
          </cell>
        </row>
        <row r="60">
          <cell r="AV60">
            <v>4.9885259399999997</v>
          </cell>
        </row>
        <row r="75">
          <cell r="M75">
            <v>0</v>
          </cell>
          <cell r="T75">
            <v>2.6321724106920001</v>
          </cell>
          <cell r="AA75">
            <v>2.6321724106920001</v>
          </cell>
          <cell r="AH75">
            <v>0</v>
          </cell>
          <cell r="AV75">
            <v>0</v>
          </cell>
        </row>
        <row r="76">
          <cell r="M76">
            <v>0</v>
          </cell>
          <cell r="T76">
            <v>0</v>
          </cell>
          <cell r="AA76">
            <v>1.273898395</v>
          </cell>
          <cell r="AH76">
            <v>0</v>
          </cell>
          <cell r="AV76">
            <v>0</v>
          </cell>
        </row>
        <row r="77">
          <cell r="M77">
            <v>5.3894316795000003</v>
          </cell>
        </row>
        <row r="78">
          <cell r="AA78">
            <v>9.0081206014999999</v>
          </cell>
          <cell r="AH78">
            <v>7.7802128140000004</v>
          </cell>
        </row>
        <row r="79">
          <cell r="T79">
            <v>2.7989598266666702</v>
          </cell>
          <cell r="AA79">
            <v>2.7989598266666702</v>
          </cell>
          <cell r="AH79">
            <v>2.7989598266666702</v>
          </cell>
          <cell r="AV79">
            <v>1.0497545699999999</v>
          </cell>
        </row>
        <row r="81">
          <cell r="AV81">
            <v>0</v>
          </cell>
        </row>
        <row r="82">
          <cell r="AH82">
            <v>1.51088</v>
          </cell>
        </row>
        <row r="83">
          <cell r="AH83">
            <v>4.4507300000000001</v>
          </cell>
        </row>
        <row r="84">
          <cell r="AA84">
            <v>1.11486166666667</v>
          </cell>
        </row>
        <row r="85">
          <cell r="AA85">
            <v>6.1853466666666703</v>
          </cell>
        </row>
        <row r="86">
          <cell r="F86">
            <v>1.2266163136399999</v>
          </cell>
          <cell r="AA86">
            <v>0</v>
          </cell>
        </row>
        <row r="87">
          <cell r="F87">
            <v>5.2875300000000003</v>
          </cell>
          <cell r="T87">
            <v>0</v>
          </cell>
          <cell r="AA87">
            <v>0</v>
          </cell>
          <cell r="AH87">
            <v>0</v>
          </cell>
        </row>
        <row r="88">
          <cell r="M88">
            <v>0</v>
          </cell>
          <cell r="T88">
            <v>0</v>
          </cell>
          <cell r="AA88">
            <v>2.6777600000000006</v>
          </cell>
          <cell r="AH88">
            <v>0</v>
          </cell>
        </row>
        <row r="89">
          <cell r="M89">
            <v>0</v>
          </cell>
          <cell r="T89">
            <v>3.0547000000000004</v>
          </cell>
          <cell r="AA89">
            <v>0</v>
          </cell>
        </row>
        <row r="90">
          <cell r="M90">
            <v>0</v>
          </cell>
          <cell r="T90">
            <v>0</v>
          </cell>
          <cell r="AA90">
            <v>0</v>
          </cell>
          <cell r="AG90">
            <v>5.23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7"/>
  <sheetViews>
    <sheetView tabSelected="1" view="pageBreakPreview" zoomScale="70" zoomScaleNormal="100" zoomScaleSheetLayoutView="70" workbookViewId="0">
      <pane ySplit="21" topLeftCell="A22" activePane="bottomLeft" state="frozen"/>
      <selection activeCell="A25" sqref="A25"/>
      <selection pane="bottomLeft" activeCell="B25" sqref="B25"/>
    </sheetView>
  </sheetViews>
  <sheetFormatPr defaultRowHeight="12.75" outlineLevelRow="1" x14ac:dyDescent="0.2"/>
  <cols>
    <col min="1" max="1" width="11.140625" style="3" customWidth="1"/>
    <col min="2" max="2" width="42.140625" style="18" customWidth="1"/>
    <col min="3" max="3" width="19.28515625" style="3" customWidth="1"/>
    <col min="4" max="4" width="16.85546875" style="20" customWidth="1"/>
    <col min="5" max="5" width="16.85546875" style="53" customWidth="1"/>
    <col min="6" max="8" width="16.28515625" style="20" hidden="1" customWidth="1"/>
    <col min="9" max="9" width="13.28515625" style="3" customWidth="1"/>
    <col min="10" max="10" width="13.28515625" style="20" customWidth="1"/>
    <col min="11" max="11" width="16.42578125" style="53" customWidth="1"/>
    <col min="12" max="12" width="13.28515625" style="3" customWidth="1"/>
    <col min="13" max="15" width="11.85546875" style="20" customWidth="1"/>
    <col min="16" max="16" width="11.7109375" style="3" customWidth="1"/>
    <col min="17" max="17" width="11.85546875" style="20" customWidth="1"/>
    <col min="18" max="18" width="11.85546875" style="3" customWidth="1"/>
    <col min="19" max="19" width="11.85546875" style="20" customWidth="1"/>
    <col min="20" max="20" width="11.85546875" style="3" customWidth="1"/>
    <col min="21" max="24" width="14.140625" style="3" customWidth="1"/>
    <col min="25" max="25" width="35.7109375" style="20" customWidth="1"/>
    <col min="26" max="26" width="15.5703125" style="10" customWidth="1"/>
    <col min="27" max="27" width="11.28515625" style="10" customWidth="1"/>
    <col min="28" max="28" width="8.140625" style="11" customWidth="1"/>
    <col min="29" max="29" width="6.85546875" style="11" customWidth="1"/>
    <col min="30" max="30" width="9.5703125" style="11" customWidth="1"/>
    <col min="31" max="31" width="6.42578125" style="11" customWidth="1"/>
    <col min="32" max="32" width="8.42578125" style="11" customWidth="1"/>
    <col min="33" max="33" width="11.42578125" style="11" customWidth="1"/>
    <col min="34" max="34" width="9" style="11" customWidth="1"/>
    <col min="35" max="35" width="7.7109375" style="11" customWidth="1"/>
    <col min="36" max="36" width="9.140625" style="11"/>
    <col min="37" max="37" width="7" style="11" customWidth="1"/>
    <col min="38" max="38" width="7.7109375" style="11" customWidth="1"/>
    <col min="39" max="39" width="10.7109375" style="11" customWidth="1"/>
    <col min="40" max="40" width="8.42578125" style="11" customWidth="1"/>
    <col min="41" max="47" width="8.28515625" style="11" customWidth="1"/>
    <col min="48" max="48" width="9.85546875" style="11" customWidth="1"/>
    <col min="49" max="49" width="7" style="11" customWidth="1"/>
    <col min="50" max="50" width="7.85546875" style="11" customWidth="1"/>
    <col min="51" max="51" width="11" style="11" customWidth="1"/>
    <col min="52" max="52" width="7.7109375" style="11" customWidth="1"/>
    <col min="53" max="53" width="8.85546875" style="11" customWidth="1"/>
    <col min="54" max="16384" width="9.140625" style="11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2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</row>
    <row r="5" spans="1:58" ht="18.75" outlineLevel="1" x14ac:dyDescent="0.3">
      <c r="A5" s="63" t="s">
        <v>4</v>
      </c>
      <c r="B5" s="63"/>
      <c r="C5" s="63"/>
      <c r="D5" s="63"/>
      <c r="E5" s="63"/>
      <c r="F5" s="63"/>
      <c r="G5" s="63"/>
      <c r="H5" s="63"/>
      <c r="I5" s="63"/>
      <c r="J5" s="63"/>
      <c r="K5" s="64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12"/>
      <c r="AA5" s="12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</row>
    <row r="6" spans="1:58" ht="18.75" outlineLevel="1" x14ac:dyDescent="0.2">
      <c r="A6" s="65" t="s">
        <v>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14"/>
      <c r="AA6" s="14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</row>
    <row r="7" spans="1:58" ht="15.75" outlineLevel="1" x14ac:dyDescent="0.2">
      <c r="A7" s="66" t="s">
        <v>6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16"/>
      <c r="AA7" s="16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</row>
    <row r="8" spans="1:58" ht="18.75" outlineLevel="1" x14ac:dyDescent="0.3">
      <c r="C8" s="19"/>
      <c r="D8" s="3"/>
      <c r="E8" s="3"/>
      <c r="J8" s="3"/>
      <c r="K8" s="3"/>
      <c r="M8" s="3"/>
      <c r="N8" s="3"/>
      <c r="O8" s="3"/>
      <c r="Q8" s="3"/>
      <c r="S8" s="3"/>
      <c r="Y8" s="3"/>
    </row>
    <row r="9" spans="1:58" ht="18.75" outlineLevel="1" x14ac:dyDescent="0.3">
      <c r="A9" s="60" t="s">
        <v>7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12"/>
      <c r="AA9" s="12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</row>
    <row r="10" spans="1:58" ht="18.75" outlineLevel="1" x14ac:dyDescent="0.3">
      <c r="A10" s="21"/>
      <c r="B10" s="21"/>
      <c r="C10" s="22"/>
      <c r="D10" s="21"/>
      <c r="E10" s="21"/>
      <c r="F10" s="23"/>
      <c r="G10" s="23"/>
      <c r="H10" s="23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12"/>
      <c r="AA10" s="12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</row>
    <row r="11" spans="1:58" ht="18.75" outlineLevel="1" x14ac:dyDescent="0.3">
      <c r="A11" s="60" t="s">
        <v>8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24"/>
      <c r="AA11" s="24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</row>
    <row r="12" spans="1:58" outlineLevel="1" x14ac:dyDescent="0.2">
      <c r="A12" s="67" t="s">
        <v>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</row>
    <row r="13" spans="1:58" ht="15.75" outlineLevel="1" x14ac:dyDescent="0.2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27"/>
      <c r="V13" s="27"/>
      <c r="W13" s="27"/>
      <c r="X13" s="27"/>
      <c r="Y13" s="27"/>
    </row>
    <row r="14" spans="1:58" ht="15.75" outlineLevel="1" x14ac:dyDescent="0.2">
      <c r="A14" s="27"/>
      <c r="B14" s="27"/>
      <c r="C14" s="28"/>
      <c r="D14" s="27"/>
      <c r="E14" s="27"/>
      <c r="F14" s="29"/>
      <c r="G14" s="29"/>
      <c r="H14" s="29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58" ht="15.75" x14ac:dyDescent="0.2">
      <c r="A15" s="27"/>
      <c r="B15" s="27"/>
      <c r="C15" s="28"/>
      <c r="D15" s="29"/>
      <c r="E15" s="30"/>
      <c r="F15" s="29"/>
      <c r="G15" s="29"/>
      <c r="H15" s="29"/>
      <c r="I15" s="27"/>
      <c r="J15" s="31"/>
      <c r="K15" s="30"/>
      <c r="L15" s="27"/>
      <c r="M15" s="29"/>
      <c r="N15" s="29"/>
      <c r="O15" s="29"/>
      <c r="P15" s="27"/>
      <c r="Q15" s="29"/>
      <c r="R15" s="27"/>
      <c r="S15" s="29"/>
      <c r="T15" s="27"/>
      <c r="U15" s="27"/>
      <c r="V15" s="27"/>
      <c r="W15" s="27"/>
      <c r="X15" s="27"/>
      <c r="Y15" s="29"/>
    </row>
    <row r="16" spans="1:58" ht="15.75" hidden="1" x14ac:dyDescent="0.2">
      <c r="A16" s="27"/>
      <c r="B16" s="27"/>
      <c r="C16" s="28"/>
      <c r="D16" s="27"/>
      <c r="E16" s="30"/>
      <c r="F16" s="29"/>
      <c r="G16" s="29"/>
      <c r="H16" s="29"/>
      <c r="I16" s="27"/>
      <c r="J16" s="27"/>
      <c r="K16" s="27"/>
      <c r="L16" s="27"/>
      <c r="M16" s="32"/>
      <c r="N16" s="32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</row>
    <row r="17" spans="1:27" ht="42.75" customHeight="1" x14ac:dyDescent="0.2">
      <c r="A17" s="69" t="s">
        <v>10</v>
      </c>
      <c r="B17" s="69" t="s">
        <v>11</v>
      </c>
      <c r="C17" s="69" t="s">
        <v>12</v>
      </c>
      <c r="D17" s="70" t="s">
        <v>13</v>
      </c>
      <c r="E17" s="73" t="s">
        <v>14</v>
      </c>
      <c r="F17" s="74" t="s">
        <v>15</v>
      </c>
      <c r="G17" s="74" t="s">
        <v>16</v>
      </c>
      <c r="H17" s="74" t="s">
        <v>17</v>
      </c>
      <c r="I17" s="69" t="s">
        <v>18</v>
      </c>
      <c r="J17" s="69"/>
      <c r="K17" s="73" t="s">
        <v>19</v>
      </c>
      <c r="L17" s="69"/>
      <c r="M17" s="82"/>
      <c r="N17" s="82"/>
      <c r="O17" s="82"/>
      <c r="P17" s="69"/>
      <c r="Q17" s="82"/>
      <c r="R17" s="69"/>
      <c r="S17" s="82"/>
      <c r="T17" s="69"/>
      <c r="U17" s="77" t="s">
        <v>20</v>
      </c>
      <c r="V17" s="70"/>
      <c r="W17" s="77" t="s">
        <v>21</v>
      </c>
      <c r="X17" s="70"/>
      <c r="Y17" s="69" t="s">
        <v>22</v>
      </c>
    </row>
    <row r="18" spans="1:27" ht="77.25" customHeight="1" x14ac:dyDescent="0.2">
      <c r="A18" s="69"/>
      <c r="B18" s="69"/>
      <c r="C18" s="69"/>
      <c r="D18" s="71"/>
      <c r="E18" s="73"/>
      <c r="F18" s="75"/>
      <c r="G18" s="75"/>
      <c r="H18" s="75"/>
      <c r="I18" s="69"/>
      <c r="J18" s="69"/>
      <c r="K18" s="73" t="s">
        <v>23</v>
      </c>
      <c r="L18" s="69"/>
      <c r="M18" s="69" t="s">
        <v>24</v>
      </c>
      <c r="N18" s="69"/>
      <c r="O18" s="69" t="s">
        <v>25</v>
      </c>
      <c r="P18" s="69"/>
      <c r="Q18" s="69" t="s">
        <v>26</v>
      </c>
      <c r="R18" s="69"/>
      <c r="S18" s="69" t="s">
        <v>27</v>
      </c>
      <c r="T18" s="69"/>
      <c r="U18" s="78"/>
      <c r="V18" s="72"/>
      <c r="W18" s="78"/>
      <c r="X18" s="72"/>
      <c r="Y18" s="69"/>
    </row>
    <row r="19" spans="1:27" ht="108.75" customHeight="1" x14ac:dyDescent="0.2">
      <c r="A19" s="69"/>
      <c r="B19" s="69"/>
      <c r="C19" s="69"/>
      <c r="D19" s="72"/>
      <c r="E19" s="73"/>
      <c r="F19" s="76"/>
      <c r="G19" s="76"/>
      <c r="H19" s="76"/>
      <c r="I19" s="33" t="s">
        <v>28</v>
      </c>
      <c r="J19" s="33" t="s">
        <v>29</v>
      </c>
      <c r="K19" s="34" t="s">
        <v>30</v>
      </c>
      <c r="L19" s="35" t="s">
        <v>31</v>
      </c>
      <c r="M19" s="35" t="s">
        <v>30</v>
      </c>
      <c r="N19" s="35" t="s">
        <v>31</v>
      </c>
      <c r="O19" s="35" t="s">
        <v>30</v>
      </c>
      <c r="P19" s="35" t="s">
        <v>31</v>
      </c>
      <c r="Q19" s="35" t="s">
        <v>30</v>
      </c>
      <c r="R19" s="35" t="s">
        <v>31</v>
      </c>
      <c r="S19" s="35" t="s">
        <v>30</v>
      </c>
      <c r="T19" s="35" t="s">
        <v>31</v>
      </c>
      <c r="U19" s="33" t="s">
        <v>28</v>
      </c>
      <c r="V19" s="33" t="s">
        <v>29</v>
      </c>
      <c r="W19" s="35" t="s">
        <v>32</v>
      </c>
      <c r="X19" s="35" t="s">
        <v>33</v>
      </c>
      <c r="Y19" s="69"/>
    </row>
    <row r="20" spans="1:27" ht="15.75" x14ac:dyDescent="0.2">
      <c r="A20" s="35">
        <v>1</v>
      </c>
      <c r="B20" s="35">
        <v>2</v>
      </c>
      <c r="C20" s="35">
        <v>3</v>
      </c>
      <c r="D20" s="35">
        <v>4</v>
      </c>
      <c r="E20" s="36">
        <v>5</v>
      </c>
      <c r="F20" s="37">
        <v>51</v>
      </c>
      <c r="G20" s="37">
        <v>52</v>
      </c>
      <c r="H20" s="37">
        <v>53</v>
      </c>
      <c r="I20" s="35">
        <v>6</v>
      </c>
      <c r="J20" s="35">
        <v>7</v>
      </c>
      <c r="K20" s="34" t="s">
        <v>34</v>
      </c>
      <c r="L20" s="38" t="s">
        <v>35</v>
      </c>
      <c r="M20" s="38" t="s">
        <v>36</v>
      </c>
      <c r="N20" s="38" t="s">
        <v>37</v>
      </c>
      <c r="O20" s="38" t="s">
        <v>38</v>
      </c>
      <c r="P20" s="38" t="s">
        <v>39</v>
      </c>
      <c r="Q20" s="38" t="s">
        <v>40</v>
      </c>
      <c r="R20" s="38" t="s">
        <v>41</v>
      </c>
      <c r="S20" s="38" t="s">
        <v>42</v>
      </c>
      <c r="T20" s="38" t="s">
        <v>43</v>
      </c>
      <c r="U20" s="38" t="s">
        <v>44</v>
      </c>
      <c r="V20" s="38" t="s">
        <v>45</v>
      </c>
      <c r="W20" s="38" t="s">
        <v>46</v>
      </c>
      <c r="X20" s="38" t="s">
        <v>47</v>
      </c>
      <c r="Y20" s="35">
        <v>22</v>
      </c>
    </row>
    <row r="21" spans="1:27" ht="31.5" x14ac:dyDescent="0.2">
      <c r="A21" s="39">
        <v>0</v>
      </c>
      <c r="B21" s="40" t="s">
        <v>48</v>
      </c>
      <c r="C21" s="39" t="s">
        <v>49</v>
      </c>
      <c r="D21" s="41">
        <f t="shared" ref="D21" si="0">SUM(D22:D27)</f>
        <v>77.535310262422684</v>
      </c>
      <c r="E21" s="41">
        <f t="shared" ref="E21:V21" si="1">SUM(E22:E27)</f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1">
        <f t="shared" si="1"/>
        <v>77.535310262422684</v>
      </c>
      <c r="J21" s="41">
        <f t="shared" si="1"/>
        <v>909.63312207332706</v>
      </c>
      <c r="K21" s="41">
        <f t="shared" si="1"/>
        <v>278.99457881085738</v>
      </c>
      <c r="L21" s="41">
        <f t="shared" si="1"/>
        <v>7.68023378</v>
      </c>
      <c r="M21" s="41">
        <f t="shared" si="1"/>
        <v>35.932325018390003</v>
      </c>
      <c r="N21" s="41">
        <f t="shared" si="1"/>
        <v>7.68023378</v>
      </c>
      <c r="O21" s="41">
        <f t="shared" si="1"/>
        <v>39.451296749822959</v>
      </c>
      <c r="P21" s="41">
        <f t="shared" si="1"/>
        <v>0</v>
      </c>
      <c r="Q21" s="41">
        <f t="shared" si="1"/>
        <v>56.697302127227729</v>
      </c>
      <c r="R21" s="41">
        <f t="shared" si="1"/>
        <v>0</v>
      </c>
      <c r="S21" s="41">
        <f t="shared" si="1"/>
        <v>146.91365491541666</v>
      </c>
      <c r="T21" s="41">
        <f t="shared" si="1"/>
        <v>0</v>
      </c>
      <c r="U21" s="41">
        <f t="shared" si="1"/>
        <v>76.77110789625354</v>
      </c>
      <c r="V21" s="41">
        <f t="shared" si="1"/>
        <v>901.95288829332708</v>
      </c>
      <c r="W21" s="41">
        <f t="shared" ref="W21" si="2">(N21)-(M21)</f>
        <v>-28.252091238390001</v>
      </c>
      <c r="X21" s="43">
        <f t="shared" ref="X21" si="3">IFERROR((W21)/(M21),"нд")</f>
        <v>-0.7862583683057166</v>
      </c>
      <c r="Y21" s="44" t="s">
        <v>50</v>
      </c>
      <c r="Z21" s="45"/>
      <c r="AA21" s="45"/>
    </row>
    <row r="22" spans="1:27" ht="15.75" x14ac:dyDescent="0.2">
      <c r="A22" s="38" t="s">
        <v>51</v>
      </c>
      <c r="B22" s="46" t="s">
        <v>52</v>
      </c>
      <c r="C22" s="38" t="s">
        <v>49</v>
      </c>
      <c r="D22" s="47">
        <f t="shared" ref="D22:G22" si="4">SUM(D28)</f>
        <v>0</v>
      </c>
      <c r="E22" s="47">
        <f t="shared" si="4"/>
        <v>0</v>
      </c>
      <c r="F22" s="48">
        <f t="shared" si="4"/>
        <v>0</v>
      </c>
      <c r="G22" s="48">
        <f t="shared" si="4"/>
        <v>0</v>
      </c>
      <c r="H22" s="48"/>
      <c r="I22" s="47">
        <f t="shared" ref="I22:W22" si="5">SUM(I28)</f>
        <v>0</v>
      </c>
      <c r="J22" s="47">
        <f t="shared" si="5"/>
        <v>0</v>
      </c>
      <c r="K22" s="47">
        <f t="shared" si="5"/>
        <v>0</v>
      </c>
      <c r="L22" s="47">
        <f t="shared" si="5"/>
        <v>0</v>
      </c>
      <c r="M22" s="47">
        <f t="shared" si="5"/>
        <v>0</v>
      </c>
      <c r="N22" s="47">
        <f t="shared" si="5"/>
        <v>0</v>
      </c>
      <c r="O22" s="47">
        <f t="shared" si="5"/>
        <v>0</v>
      </c>
      <c r="P22" s="47">
        <f t="shared" si="5"/>
        <v>0</v>
      </c>
      <c r="Q22" s="47">
        <f t="shared" si="5"/>
        <v>0</v>
      </c>
      <c r="R22" s="47">
        <f t="shared" si="5"/>
        <v>0</v>
      </c>
      <c r="S22" s="47">
        <f t="shared" si="5"/>
        <v>0</v>
      </c>
      <c r="T22" s="47">
        <f t="shared" si="5"/>
        <v>0</v>
      </c>
      <c r="U22" s="47">
        <f t="shared" si="5"/>
        <v>0</v>
      </c>
      <c r="V22" s="47">
        <f t="shared" si="5"/>
        <v>0</v>
      </c>
      <c r="W22" s="47">
        <f t="shared" si="5"/>
        <v>0</v>
      </c>
      <c r="X22" s="49" t="str">
        <f>IFERROR((W22)/(M22+O22+Q22),"нд")</f>
        <v>нд</v>
      </c>
      <c r="Y22" s="36" t="s">
        <v>50</v>
      </c>
      <c r="Z22" s="45"/>
      <c r="AA22" s="45"/>
    </row>
    <row r="23" spans="1:27" ht="31.5" x14ac:dyDescent="0.2">
      <c r="A23" s="38" t="s">
        <v>53</v>
      </c>
      <c r="B23" s="46" t="s">
        <v>54</v>
      </c>
      <c r="C23" s="38" t="s">
        <v>49</v>
      </c>
      <c r="D23" s="47">
        <f t="shared" ref="D23:G23" si="6">SUM(D46)</f>
        <v>47.099243271593089</v>
      </c>
      <c r="E23" s="47">
        <f t="shared" si="6"/>
        <v>0</v>
      </c>
      <c r="F23" s="48">
        <f t="shared" si="6"/>
        <v>0</v>
      </c>
      <c r="G23" s="48">
        <f t="shared" si="6"/>
        <v>0</v>
      </c>
      <c r="H23" s="48"/>
      <c r="I23" s="47">
        <f t="shared" ref="I23:W23" si="7">SUM(I46)</f>
        <v>47.099243271593089</v>
      </c>
      <c r="J23" s="47">
        <f t="shared" si="7"/>
        <v>567.89575972636999</v>
      </c>
      <c r="K23" s="47">
        <f t="shared" si="7"/>
        <v>194.97497133400003</v>
      </c>
      <c r="L23" s="47">
        <f t="shared" si="7"/>
        <v>4.9885259399999997</v>
      </c>
      <c r="M23" s="47">
        <f t="shared" si="7"/>
        <v>24.028747025250002</v>
      </c>
      <c r="N23" s="47">
        <f t="shared" si="7"/>
        <v>4.9885259399999997</v>
      </c>
      <c r="O23" s="47">
        <f t="shared" si="7"/>
        <v>25.576032832964291</v>
      </c>
      <c r="P23" s="47">
        <f t="shared" si="7"/>
        <v>0</v>
      </c>
      <c r="Q23" s="47">
        <f t="shared" si="7"/>
        <v>25.616750880535722</v>
      </c>
      <c r="R23" s="47">
        <f t="shared" si="7"/>
        <v>0</v>
      </c>
      <c r="S23" s="47">
        <f t="shared" si="7"/>
        <v>119.75344059525</v>
      </c>
      <c r="T23" s="47">
        <f t="shared" si="7"/>
        <v>0</v>
      </c>
      <c r="U23" s="47">
        <f t="shared" si="7"/>
        <v>46.60287253129458</v>
      </c>
      <c r="V23" s="47">
        <f t="shared" si="7"/>
        <v>562.90723378637006</v>
      </c>
      <c r="W23" s="47">
        <f t="shared" si="7"/>
        <v>-19.040221085250003</v>
      </c>
      <c r="X23" s="49">
        <f t="shared" ref="X23:X49" si="8">IFERROR((W23)/(M23+O23+Q23),"нд")</f>
        <v>-0.25312195721432618</v>
      </c>
      <c r="Y23" s="36" t="s">
        <v>50</v>
      </c>
      <c r="Z23" s="45"/>
      <c r="AA23" s="45"/>
    </row>
    <row r="24" spans="1:27" ht="63" x14ac:dyDescent="0.2">
      <c r="A24" s="38" t="s">
        <v>55</v>
      </c>
      <c r="B24" s="46" t="s">
        <v>56</v>
      </c>
      <c r="C24" s="38" t="s">
        <v>49</v>
      </c>
      <c r="D24" s="47">
        <f t="shared" ref="D24" si="9">SUM(D68)</f>
        <v>0</v>
      </c>
      <c r="E24" s="47">
        <v>0</v>
      </c>
      <c r="F24" s="47">
        <v>0</v>
      </c>
      <c r="G24" s="47">
        <v>0</v>
      </c>
      <c r="H24" s="47"/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49" t="str">
        <f t="shared" si="8"/>
        <v>нд</v>
      </c>
      <c r="Y24" s="36" t="s">
        <v>50</v>
      </c>
      <c r="Z24" s="45"/>
      <c r="AA24" s="45"/>
    </row>
    <row r="25" spans="1:27" ht="31.5" x14ac:dyDescent="0.2">
      <c r="A25" s="38" t="s">
        <v>57</v>
      </c>
      <c r="B25" s="46" t="s">
        <v>58</v>
      </c>
      <c r="C25" s="38" t="s">
        <v>49</v>
      </c>
      <c r="D25" s="47">
        <f t="shared" ref="D25:G25" si="10">SUM(D71)</f>
        <v>19.733284414587331</v>
      </c>
      <c r="E25" s="47">
        <f t="shared" si="10"/>
        <v>0</v>
      </c>
      <c r="F25" s="48">
        <f t="shared" si="10"/>
        <v>0</v>
      </c>
      <c r="G25" s="48">
        <f t="shared" si="10"/>
        <v>0</v>
      </c>
      <c r="H25" s="48"/>
      <c r="I25" s="47">
        <f t="shared" ref="I25:W25" si="11">SUM(I71)</f>
        <v>19.733284414587331</v>
      </c>
      <c r="J25" s="47">
        <f t="shared" si="11"/>
        <v>260.4417676966504</v>
      </c>
      <c r="K25" s="47">
        <f t="shared" si="11"/>
        <v>53.28118282988401</v>
      </c>
      <c r="L25" s="47">
        <f t="shared" si="11"/>
        <v>2.6917078399999999</v>
      </c>
      <c r="M25" s="47">
        <f t="shared" si="11"/>
        <v>5.3894316795000003</v>
      </c>
      <c r="N25" s="47">
        <f t="shared" si="11"/>
        <v>2.6917078399999999</v>
      </c>
      <c r="O25" s="47">
        <f t="shared" si="11"/>
        <v>10.820563916858671</v>
      </c>
      <c r="P25" s="47">
        <f t="shared" si="11"/>
        <v>0</v>
      </c>
      <c r="Q25" s="47">
        <f t="shared" si="11"/>
        <v>21.10258291335867</v>
      </c>
      <c r="R25" s="47">
        <f t="shared" si="11"/>
        <v>0</v>
      </c>
      <c r="S25" s="47">
        <f t="shared" si="11"/>
        <v>15.968604320166673</v>
      </c>
      <c r="T25" s="47">
        <f t="shared" si="11"/>
        <v>0</v>
      </c>
      <c r="U25" s="47">
        <f t="shared" si="11"/>
        <v>19.465452788716686</v>
      </c>
      <c r="V25" s="47">
        <f t="shared" si="11"/>
        <v>257.75005985665041</v>
      </c>
      <c r="W25" s="47">
        <f t="shared" si="11"/>
        <v>-2.6977238395000001</v>
      </c>
      <c r="X25" s="49">
        <f t="shared" si="8"/>
        <v>-7.2300654290011881E-2</v>
      </c>
      <c r="Y25" s="36" t="s">
        <v>50</v>
      </c>
      <c r="Z25" s="45"/>
      <c r="AA25" s="45"/>
    </row>
    <row r="26" spans="1:27" ht="47.25" x14ac:dyDescent="0.2">
      <c r="A26" s="38" t="s">
        <v>59</v>
      </c>
      <c r="B26" s="46" t="s">
        <v>60</v>
      </c>
      <c r="C26" s="38" t="s">
        <v>49</v>
      </c>
      <c r="D26" s="47">
        <f t="shared" ref="D26:G27" si="12">SUM(D77)</f>
        <v>0</v>
      </c>
      <c r="E26" s="47">
        <f t="shared" si="12"/>
        <v>0</v>
      </c>
      <c r="F26" s="48">
        <f t="shared" si="12"/>
        <v>0</v>
      </c>
      <c r="G26" s="48">
        <f t="shared" si="12"/>
        <v>0</v>
      </c>
      <c r="H26" s="48"/>
      <c r="I26" s="47">
        <f t="shared" ref="I26:W27" si="13">SUM(I77)</f>
        <v>0</v>
      </c>
      <c r="J26" s="47">
        <f t="shared" si="13"/>
        <v>0</v>
      </c>
      <c r="K26" s="47">
        <f t="shared" si="13"/>
        <v>0</v>
      </c>
      <c r="L26" s="47">
        <f t="shared" si="13"/>
        <v>0</v>
      </c>
      <c r="M26" s="47">
        <f t="shared" si="13"/>
        <v>0</v>
      </c>
      <c r="N26" s="47">
        <f t="shared" si="13"/>
        <v>0</v>
      </c>
      <c r="O26" s="47">
        <f t="shared" si="13"/>
        <v>0</v>
      </c>
      <c r="P26" s="47">
        <f t="shared" si="13"/>
        <v>0</v>
      </c>
      <c r="Q26" s="47">
        <f t="shared" si="13"/>
        <v>0</v>
      </c>
      <c r="R26" s="47">
        <f t="shared" si="13"/>
        <v>0</v>
      </c>
      <c r="S26" s="47">
        <f t="shared" si="13"/>
        <v>0</v>
      </c>
      <c r="T26" s="47">
        <f t="shared" si="13"/>
        <v>0</v>
      </c>
      <c r="U26" s="47">
        <f t="shared" si="13"/>
        <v>0</v>
      </c>
      <c r="V26" s="47">
        <f t="shared" si="13"/>
        <v>0</v>
      </c>
      <c r="W26" s="47">
        <f t="shared" si="13"/>
        <v>0</v>
      </c>
      <c r="X26" s="49" t="str">
        <f t="shared" si="8"/>
        <v>нд</v>
      </c>
      <c r="Y26" s="36" t="s">
        <v>50</v>
      </c>
      <c r="Z26" s="45"/>
      <c r="AA26" s="45"/>
    </row>
    <row r="27" spans="1:27" ht="15.75" x14ac:dyDescent="0.2">
      <c r="A27" s="38" t="s">
        <v>61</v>
      </c>
      <c r="B27" s="46" t="s">
        <v>62</v>
      </c>
      <c r="C27" s="38" t="s">
        <v>49</v>
      </c>
      <c r="D27" s="47">
        <f t="shared" si="12"/>
        <v>10.702782576242271</v>
      </c>
      <c r="E27" s="47">
        <f t="shared" si="12"/>
        <v>0</v>
      </c>
      <c r="F27" s="48">
        <f t="shared" si="12"/>
        <v>0</v>
      </c>
      <c r="G27" s="48">
        <f t="shared" si="12"/>
        <v>0</v>
      </c>
      <c r="H27" s="48"/>
      <c r="I27" s="47">
        <f t="shared" si="13"/>
        <v>10.702782576242271</v>
      </c>
      <c r="J27" s="47">
        <f t="shared" si="13"/>
        <v>81.29559465030664</v>
      </c>
      <c r="K27" s="47">
        <f t="shared" si="13"/>
        <v>30.738424646973343</v>
      </c>
      <c r="L27" s="47">
        <f t="shared" si="13"/>
        <v>0</v>
      </c>
      <c r="M27" s="47">
        <f t="shared" si="13"/>
        <v>6.5141463136400004</v>
      </c>
      <c r="N27" s="47">
        <f t="shared" si="13"/>
        <v>0</v>
      </c>
      <c r="O27" s="47">
        <f t="shared" si="13"/>
        <v>3.0547000000000004</v>
      </c>
      <c r="P27" s="47">
        <f t="shared" si="13"/>
        <v>0</v>
      </c>
      <c r="Q27" s="47">
        <f t="shared" si="13"/>
        <v>9.9779683333333402</v>
      </c>
      <c r="R27" s="47">
        <f t="shared" si="13"/>
        <v>0</v>
      </c>
      <c r="S27" s="47">
        <f t="shared" si="13"/>
        <v>11.191610000000001</v>
      </c>
      <c r="T27" s="47">
        <f t="shared" si="13"/>
        <v>0</v>
      </c>
      <c r="U27" s="47">
        <f t="shared" si="13"/>
        <v>10.702782576242271</v>
      </c>
      <c r="V27" s="47">
        <f t="shared" si="13"/>
        <v>81.29559465030664</v>
      </c>
      <c r="W27" s="47">
        <f t="shared" si="13"/>
        <v>-6.5141463136400004</v>
      </c>
      <c r="X27" s="49">
        <f t="shared" si="8"/>
        <v>-0.33325871408151203</v>
      </c>
      <c r="Y27" s="36" t="s">
        <v>50</v>
      </c>
      <c r="Z27" s="45"/>
      <c r="AA27" s="45"/>
    </row>
    <row r="28" spans="1:27" ht="31.5" x14ac:dyDescent="0.2">
      <c r="A28" s="38" t="s">
        <v>63</v>
      </c>
      <c r="B28" s="46" t="s">
        <v>64</v>
      </c>
      <c r="C28" s="38" t="s">
        <v>49</v>
      </c>
      <c r="D28" s="47">
        <f t="shared" ref="D28:G28" si="14">SUM(D29,D33,D36,D43)</f>
        <v>0</v>
      </c>
      <c r="E28" s="47">
        <f t="shared" si="14"/>
        <v>0</v>
      </c>
      <c r="F28" s="48">
        <f t="shared" si="14"/>
        <v>0</v>
      </c>
      <c r="G28" s="48">
        <f t="shared" si="14"/>
        <v>0</v>
      </c>
      <c r="H28" s="48"/>
      <c r="I28" s="47">
        <f t="shared" ref="I28:W28" si="15">SUM(I29,I33,I36,I43)</f>
        <v>0</v>
      </c>
      <c r="J28" s="47">
        <f t="shared" si="15"/>
        <v>0</v>
      </c>
      <c r="K28" s="47">
        <f t="shared" si="15"/>
        <v>0</v>
      </c>
      <c r="L28" s="47">
        <f t="shared" si="15"/>
        <v>0</v>
      </c>
      <c r="M28" s="47">
        <f t="shared" si="15"/>
        <v>0</v>
      </c>
      <c r="N28" s="47">
        <f t="shared" si="15"/>
        <v>0</v>
      </c>
      <c r="O28" s="47">
        <f t="shared" si="15"/>
        <v>0</v>
      </c>
      <c r="P28" s="47">
        <f t="shared" si="15"/>
        <v>0</v>
      </c>
      <c r="Q28" s="47">
        <f t="shared" si="15"/>
        <v>0</v>
      </c>
      <c r="R28" s="47">
        <f t="shared" si="15"/>
        <v>0</v>
      </c>
      <c r="S28" s="47">
        <f t="shared" si="15"/>
        <v>0</v>
      </c>
      <c r="T28" s="47">
        <f t="shared" si="15"/>
        <v>0</v>
      </c>
      <c r="U28" s="47">
        <f t="shared" si="15"/>
        <v>0</v>
      </c>
      <c r="V28" s="47">
        <f t="shared" si="15"/>
        <v>0</v>
      </c>
      <c r="W28" s="47">
        <f t="shared" si="15"/>
        <v>0</v>
      </c>
      <c r="X28" s="49" t="str">
        <f t="shared" si="8"/>
        <v>нд</v>
      </c>
      <c r="Y28" s="36" t="s">
        <v>50</v>
      </c>
      <c r="Z28" s="45"/>
      <c r="AA28" s="45"/>
    </row>
    <row r="29" spans="1:27" ht="47.25" x14ac:dyDescent="0.2">
      <c r="A29" s="38" t="s">
        <v>65</v>
      </c>
      <c r="B29" s="46" t="s">
        <v>66</v>
      </c>
      <c r="C29" s="38" t="s">
        <v>49</v>
      </c>
      <c r="D29" s="47">
        <f t="shared" ref="D29:G29" si="16">SUM(D30:D32)</f>
        <v>0</v>
      </c>
      <c r="E29" s="47">
        <f t="shared" si="16"/>
        <v>0</v>
      </c>
      <c r="F29" s="48">
        <f t="shared" si="16"/>
        <v>0</v>
      </c>
      <c r="G29" s="48">
        <f t="shared" si="16"/>
        <v>0</v>
      </c>
      <c r="H29" s="48"/>
      <c r="I29" s="47">
        <f t="shared" ref="I29:W29" si="17">SUM(I30:I32)</f>
        <v>0</v>
      </c>
      <c r="J29" s="47">
        <f t="shared" si="17"/>
        <v>0</v>
      </c>
      <c r="K29" s="47">
        <f t="shared" si="17"/>
        <v>0</v>
      </c>
      <c r="L29" s="47">
        <f t="shared" si="17"/>
        <v>0</v>
      </c>
      <c r="M29" s="47">
        <f t="shared" si="17"/>
        <v>0</v>
      </c>
      <c r="N29" s="47">
        <f t="shared" si="17"/>
        <v>0</v>
      </c>
      <c r="O29" s="47">
        <f t="shared" si="17"/>
        <v>0</v>
      </c>
      <c r="P29" s="47">
        <f t="shared" si="17"/>
        <v>0</v>
      </c>
      <c r="Q29" s="47">
        <f t="shared" si="17"/>
        <v>0</v>
      </c>
      <c r="R29" s="47">
        <f t="shared" si="17"/>
        <v>0</v>
      </c>
      <c r="S29" s="47">
        <f t="shared" si="17"/>
        <v>0</v>
      </c>
      <c r="T29" s="47">
        <f t="shared" si="17"/>
        <v>0</v>
      </c>
      <c r="U29" s="47">
        <f t="shared" si="17"/>
        <v>0</v>
      </c>
      <c r="V29" s="47">
        <f t="shared" si="17"/>
        <v>0</v>
      </c>
      <c r="W29" s="47">
        <f t="shared" si="17"/>
        <v>0</v>
      </c>
      <c r="X29" s="49" t="str">
        <f t="shared" si="8"/>
        <v>нд</v>
      </c>
      <c r="Y29" s="36" t="s">
        <v>50</v>
      </c>
      <c r="Z29" s="45"/>
      <c r="AA29" s="45"/>
    </row>
    <row r="30" spans="1:27" ht="63" x14ac:dyDescent="0.2">
      <c r="A30" s="38" t="s">
        <v>67</v>
      </c>
      <c r="B30" s="46" t="s">
        <v>68</v>
      </c>
      <c r="C30" s="38" t="s">
        <v>49</v>
      </c>
      <c r="D30" s="47">
        <v>0</v>
      </c>
      <c r="E30" s="47">
        <v>0</v>
      </c>
      <c r="F30" s="48">
        <v>0</v>
      </c>
      <c r="G30" s="48">
        <v>0</v>
      </c>
      <c r="H30" s="48"/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9" t="str">
        <f t="shared" si="8"/>
        <v>нд</v>
      </c>
      <c r="Y30" s="36" t="s">
        <v>50</v>
      </c>
      <c r="Z30" s="45"/>
      <c r="AA30" s="45"/>
    </row>
    <row r="31" spans="1:27" ht="63" x14ac:dyDescent="0.2">
      <c r="A31" s="38" t="s">
        <v>69</v>
      </c>
      <c r="B31" s="46" t="s">
        <v>70</v>
      </c>
      <c r="C31" s="38" t="s">
        <v>49</v>
      </c>
      <c r="D31" s="47">
        <v>0</v>
      </c>
      <c r="E31" s="47">
        <v>0</v>
      </c>
      <c r="F31" s="48">
        <v>0</v>
      </c>
      <c r="G31" s="48">
        <v>0</v>
      </c>
      <c r="H31" s="48"/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9" t="str">
        <f t="shared" si="8"/>
        <v>нд</v>
      </c>
      <c r="Y31" s="36" t="s">
        <v>50</v>
      </c>
      <c r="Z31" s="45"/>
      <c r="AA31" s="45"/>
    </row>
    <row r="32" spans="1:27" ht="63" x14ac:dyDescent="0.2">
      <c r="A32" s="38" t="s">
        <v>71</v>
      </c>
      <c r="B32" s="46" t="s">
        <v>72</v>
      </c>
      <c r="C32" s="38" t="s">
        <v>49</v>
      </c>
      <c r="D32" s="47">
        <v>0</v>
      </c>
      <c r="E32" s="47">
        <v>0</v>
      </c>
      <c r="F32" s="48">
        <v>0</v>
      </c>
      <c r="G32" s="48">
        <v>0</v>
      </c>
      <c r="H32" s="48"/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9" t="str">
        <f t="shared" si="8"/>
        <v>нд</v>
      </c>
      <c r="Y32" s="36" t="s">
        <v>50</v>
      </c>
      <c r="Z32" s="45"/>
      <c r="AA32" s="45"/>
    </row>
    <row r="33" spans="1:27" ht="47.25" x14ac:dyDescent="0.2">
      <c r="A33" s="38" t="s">
        <v>73</v>
      </c>
      <c r="B33" s="46" t="s">
        <v>74</v>
      </c>
      <c r="C33" s="38" t="s">
        <v>49</v>
      </c>
      <c r="D33" s="47">
        <f t="shared" ref="D33:G33" si="18">SUM(D34:D35)</f>
        <v>0</v>
      </c>
      <c r="E33" s="47">
        <f t="shared" si="18"/>
        <v>0</v>
      </c>
      <c r="F33" s="48">
        <f t="shared" si="18"/>
        <v>0</v>
      </c>
      <c r="G33" s="48">
        <f t="shared" si="18"/>
        <v>0</v>
      </c>
      <c r="H33" s="48"/>
      <c r="I33" s="47">
        <f t="shared" ref="I33:W33" si="19">SUM(I34:I35)</f>
        <v>0</v>
      </c>
      <c r="J33" s="47">
        <f t="shared" si="19"/>
        <v>0</v>
      </c>
      <c r="K33" s="47">
        <f t="shared" si="19"/>
        <v>0</v>
      </c>
      <c r="L33" s="47">
        <f t="shared" si="19"/>
        <v>0</v>
      </c>
      <c r="M33" s="47">
        <f t="shared" si="19"/>
        <v>0</v>
      </c>
      <c r="N33" s="47">
        <f t="shared" si="19"/>
        <v>0</v>
      </c>
      <c r="O33" s="47">
        <f t="shared" si="19"/>
        <v>0</v>
      </c>
      <c r="P33" s="47">
        <f t="shared" si="19"/>
        <v>0</v>
      </c>
      <c r="Q33" s="47">
        <f t="shared" si="19"/>
        <v>0</v>
      </c>
      <c r="R33" s="47">
        <f t="shared" si="19"/>
        <v>0</v>
      </c>
      <c r="S33" s="47">
        <f t="shared" si="19"/>
        <v>0</v>
      </c>
      <c r="T33" s="47">
        <f t="shared" si="19"/>
        <v>0</v>
      </c>
      <c r="U33" s="47">
        <f t="shared" si="19"/>
        <v>0</v>
      </c>
      <c r="V33" s="47">
        <f t="shared" si="19"/>
        <v>0</v>
      </c>
      <c r="W33" s="47">
        <f t="shared" si="19"/>
        <v>0</v>
      </c>
      <c r="X33" s="49" t="str">
        <f t="shared" si="8"/>
        <v>нд</v>
      </c>
      <c r="Y33" s="36" t="s">
        <v>50</v>
      </c>
      <c r="Z33" s="45"/>
      <c r="AA33" s="45"/>
    </row>
    <row r="34" spans="1:27" ht="78.75" x14ac:dyDescent="0.2">
      <c r="A34" s="38" t="s">
        <v>75</v>
      </c>
      <c r="B34" s="46" t="s">
        <v>76</v>
      </c>
      <c r="C34" s="38" t="s">
        <v>49</v>
      </c>
      <c r="D34" s="47">
        <v>0</v>
      </c>
      <c r="E34" s="47">
        <v>0</v>
      </c>
      <c r="F34" s="48">
        <v>0</v>
      </c>
      <c r="G34" s="48">
        <v>0</v>
      </c>
      <c r="H34" s="48"/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9" t="str">
        <f t="shared" si="8"/>
        <v>нд</v>
      </c>
      <c r="Y34" s="36" t="s">
        <v>50</v>
      </c>
      <c r="Z34" s="45"/>
      <c r="AA34" s="45"/>
    </row>
    <row r="35" spans="1:27" ht="47.25" x14ac:dyDescent="0.2">
      <c r="A35" s="38" t="s">
        <v>77</v>
      </c>
      <c r="B35" s="46" t="s">
        <v>78</v>
      </c>
      <c r="C35" s="38" t="s">
        <v>49</v>
      </c>
      <c r="D35" s="47">
        <v>0</v>
      </c>
      <c r="E35" s="47">
        <v>0</v>
      </c>
      <c r="F35" s="48">
        <v>0</v>
      </c>
      <c r="G35" s="48">
        <v>0</v>
      </c>
      <c r="H35" s="48"/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9" t="str">
        <f t="shared" si="8"/>
        <v>нд</v>
      </c>
      <c r="Y35" s="36" t="s">
        <v>50</v>
      </c>
      <c r="Z35" s="45"/>
      <c r="AA35" s="45"/>
    </row>
    <row r="36" spans="1:27" ht="63" x14ac:dyDescent="0.2">
      <c r="A36" s="38" t="s">
        <v>79</v>
      </c>
      <c r="B36" s="46" t="s">
        <v>80</v>
      </c>
      <c r="C36" s="38" t="s">
        <v>49</v>
      </c>
      <c r="D36" s="47">
        <f t="shared" ref="D36:G36" si="20">SUM(D37:D42)</f>
        <v>0</v>
      </c>
      <c r="E36" s="47">
        <f t="shared" si="20"/>
        <v>0</v>
      </c>
      <c r="F36" s="48">
        <f t="shared" si="20"/>
        <v>0</v>
      </c>
      <c r="G36" s="48">
        <f t="shared" si="20"/>
        <v>0</v>
      </c>
      <c r="H36" s="48"/>
      <c r="I36" s="47">
        <f t="shared" ref="I36:W36" si="21">SUM(I37:I42)</f>
        <v>0</v>
      </c>
      <c r="J36" s="47">
        <f t="shared" si="21"/>
        <v>0</v>
      </c>
      <c r="K36" s="47">
        <f t="shared" si="21"/>
        <v>0</v>
      </c>
      <c r="L36" s="47">
        <f t="shared" si="21"/>
        <v>0</v>
      </c>
      <c r="M36" s="47">
        <f t="shared" si="21"/>
        <v>0</v>
      </c>
      <c r="N36" s="47">
        <f t="shared" si="21"/>
        <v>0</v>
      </c>
      <c r="O36" s="47">
        <f t="shared" si="21"/>
        <v>0</v>
      </c>
      <c r="P36" s="47">
        <f t="shared" si="21"/>
        <v>0</v>
      </c>
      <c r="Q36" s="47">
        <f t="shared" si="21"/>
        <v>0</v>
      </c>
      <c r="R36" s="47">
        <f t="shared" si="21"/>
        <v>0</v>
      </c>
      <c r="S36" s="47">
        <f t="shared" si="21"/>
        <v>0</v>
      </c>
      <c r="T36" s="47">
        <f t="shared" si="21"/>
        <v>0</v>
      </c>
      <c r="U36" s="47">
        <f t="shared" si="21"/>
        <v>0</v>
      </c>
      <c r="V36" s="47">
        <f t="shared" si="21"/>
        <v>0</v>
      </c>
      <c r="W36" s="47">
        <f t="shared" si="21"/>
        <v>0</v>
      </c>
      <c r="X36" s="49" t="str">
        <f t="shared" si="8"/>
        <v>нд</v>
      </c>
      <c r="Y36" s="36" t="s">
        <v>50</v>
      </c>
      <c r="Z36" s="45"/>
      <c r="AA36" s="45"/>
    </row>
    <row r="37" spans="1:27" ht="126" x14ac:dyDescent="0.2">
      <c r="A37" s="38" t="s">
        <v>81</v>
      </c>
      <c r="B37" s="46" t="s">
        <v>82</v>
      </c>
      <c r="C37" s="38" t="s">
        <v>49</v>
      </c>
      <c r="D37" s="47">
        <v>0</v>
      </c>
      <c r="E37" s="47">
        <v>0</v>
      </c>
      <c r="F37" s="48">
        <v>0</v>
      </c>
      <c r="G37" s="48">
        <v>0</v>
      </c>
      <c r="H37" s="48"/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9" t="str">
        <f t="shared" si="8"/>
        <v>нд</v>
      </c>
      <c r="Y37" s="36" t="s">
        <v>50</v>
      </c>
      <c r="Z37" s="45"/>
      <c r="AA37" s="45"/>
    </row>
    <row r="38" spans="1:27" ht="110.25" x14ac:dyDescent="0.2">
      <c r="A38" s="38" t="s">
        <v>81</v>
      </c>
      <c r="B38" s="46" t="s">
        <v>83</v>
      </c>
      <c r="C38" s="38" t="s">
        <v>49</v>
      </c>
      <c r="D38" s="47">
        <v>0</v>
      </c>
      <c r="E38" s="47">
        <v>0</v>
      </c>
      <c r="F38" s="48">
        <v>0</v>
      </c>
      <c r="G38" s="48">
        <v>0</v>
      </c>
      <c r="H38" s="48"/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9" t="str">
        <f t="shared" si="8"/>
        <v>нд</v>
      </c>
      <c r="Y38" s="36" t="s">
        <v>50</v>
      </c>
      <c r="Z38" s="45"/>
      <c r="AA38" s="45"/>
    </row>
    <row r="39" spans="1:27" ht="110.25" x14ac:dyDescent="0.2">
      <c r="A39" s="38" t="s">
        <v>81</v>
      </c>
      <c r="B39" s="46" t="s">
        <v>84</v>
      </c>
      <c r="C39" s="38" t="s">
        <v>49</v>
      </c>
      <c r="D39" s="47">
        <v>0</v>
      </c>
      <c r="E39" s="47">
        <v>0</v>
      </c>
      <c r="F39" s="48">
        <v>0</v>
      </c>
      <c r="G39" s="48">
        <v>0</v>
      </c>
      <c r="H39" s="48"/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9" t="str">
        <f t="shared" si="8"/>
        <v>нд</v>
      </c>
      <c r="Y39" s="36" t="s">
        <v>50</v>
      </c>
      <c r="Z39" s="45"/>
      <c r="AA39" s="45"/>
    </row>
    <row r="40" spans="1:27" ht="126" x14ac:dyDescent="0.2">
      <c r="A40" s="38" t="s">
        <v>85</v>
      </c>
      <c r="B40" s="46" t="s">
        <v>82</v>
      </c>
      <c r="C40" s="38" t="s">
        <v>49</v>
      </c>
      <c r="D40" s="47">
        <v>0</v>
      </c>
      <c r="E40" s="47">
        <v>0</v>
      </c>
      <c r="F40" s="48">
        <v>0</v>
      </c>
      <c r="G40" s="48">
        <v>0</v>
      </c>
      <c r="H40" s="48"/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9" t="str">
        <f t="shared" si="8"/>
        <v>нд</v>
      </c>
      <c r="Y40" s="36" t="s">
        <v>50</v>
      </c>
      <c r="Z40" s="45"/>
      <c r="AA40" s="45"/>
    </row>
    <row r="41" spans="1:27" ht="110.25" x14ac:dyDescent="0.2">
      <c r="A41" s="38" t="s">
        <v>85</v>
      </c>
      <c r="B41" s="46" t="s">
        <v>83</v>
      </c>
      <c r="C41" s="38" t="s">
        <v>49</v>
      </c>
      <c r="D41" s="47">
        <v>0</v>
      </c>
      <c r="E41" s="47">
        <v>0</v>
      </c>
      <c r="F41" s="48">
        <v>0</v>
      </c>
      <c r="G41" s="48">
        <v>0</v>
      </c>
      <c r="H41" s="48"/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9" t="str">
        <f t="shared" si="8"/>
        <v>нд</v>
      </c>
      <c r="Y41" s="36" t="s">
        <v>50</v>
      </c>
      <c r="Z41" s="45"/>
      <c r="AA41" s="45"/>
    </row>
    <row r="42" spans="1:27" ht="110.25" x14ac:dyDescent="0.2">
      <c r="A42" s="38" t="s">
        <v>85</v>
      </c>
      <c r="B42" s="46" t="s">
        <v>86</v>
      </c>
      <c r="C42" s="38" t="s">
        <v>49</v>
      </c>
      <c r="D42" s="47">
        <v>0</v>
      </c>
      <c r="E42" s="47">
        <v>0</v>
      </c>
      <c r="F42" s="48">
        <v>0</v>
      </c>
      <c r="G42" s="48">
        <v>0</v>
      </c>
      <c r="H42" s="48"/>
      <c r="I42" s="47">
        <v>0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9" t="str">
        <f t="shared" si="8"/>
        <v>нд</v>
      </c>
      <c r="Y42" s="36" t="s">
        <v>50</v>
      </c>
      <c r="Z42" s="45"/>
      <c r="AA42" s="45"/>
    </row>
    <row r="43" spans="1:27" ht="94.5" x14ac:dyDescent="0.2">
      <c r="A43" s="38" t="s">
        <v>87</v>
      </c>
      <c r="B43" s="46" t="s">
        <v>88</v>
      </c>
      <c r="C43" s="38" t="s">
        <v>49</v>
      </c>
      <c r="D43" s="47">
        <f t="shared" ref="D43:G43" si="22">SUM(D44:D45)</f>
        <v>0</v>
      </c>
      <c r="E43" s="47">
        <f t="shared" si="22"/>
        <v>0</v>
      </c>
      <c r="F43" s="48">
        <f t="shared" si="22"/>
        <v>0</v>
      </c>
      <c r="G43" s="48">
        <f t="shared" si="22"/>
        <v>0</v>
      </c>
      <c r="H43" s="48"/>
      <c r="I43" s="47">
        <f t="shared" ref="I43:W43" si="23">SUM(I44:I45)</f>
        <v>0</v>
      </c>
      <c r="J43" s="47">
        <f t="shared" si="23"/>
        <v>0</v>
      </c>
      <c r="K43" s="47">
        <f t="shared" si="23"/>
        <v>0</v>
      </c>
      <c r="L43" s="47">
        <f t="shared" si="23"/>
        <v>0</v>
      </c>
      <c r="M43" s="47">
        <f t="shared" si="23"/>
        <v>0</v>
      </c>
      <c r="N43" s="47">
        <f t="shared" si="23"/>
        <v>0</v>
      </c>
      <c r="O43" s="47">
        <f t="shared" si="23"/>
        <v>0</v>
      </c>
      <c r="P43" s="47">
        <f t="shared" si="23"/>
        <v>0</v>
      </c>
      <c r="Q43" s="47">
        <f t="shared" si="23"/>
        <v>0</v>
      </c>
      <c r="R43" s="47">
        <f t="shared" si="23"/>
        <v>0</v>
      </c>
      <c r="S43" s="47">
        <f t="shared" si="23"/>
        <v>0</v>
      </c>
      <c r="T43" s="47">
        <f t="shared" si="23"/>
        <v>0</v>
      </c>
      <c r="U43" s="47">
        <f t="shared" si="23"/>
        <v>0</v>
      </c>
      <c r="V43" s="47">
        <f t="shared" si="23"/>
        <v>0</v>
      </c>
      <c r="W43" s="47">
        <f t="shared" si="23"/>
        <v>0</v>
      </c>
      <c r="X43" s="49" t="str">
        <f t="shared" si="8"/>
        <v>нд</v>
      </c>
      <c r="Y43" s="36" t="s">
        <v>50</v>
      </c>
      <c r="Z43" s="45"/>
      <c r="AA43" s="45"/>
    </row>
    <row r="44" spans="1:27" ht="78.75" x14ac:dyDescent="0.2">
      <c r="A44" s="38" t="s">
        <v>89</v>
      </c>
      <c r="B44" s="46" t="s">
        <v>90</v>
      </c>
      <c r="C44" s="38" t="s">
        <v>49</v>
      </c>
      <c r="D44" s="47">
        <v>0</v>
      </c>
      <c r="E44" s="47">
        <v>0</v>
      </c>
      <c r="F44" s="48">
        <v>0</v>
      </c>
      <c r="G44" s="48">
        <v>0</v>
      </c>
      <c r="H44" s="48"/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9" t="str">
        <f t="shared" si="8"/>
        <v>нд</v>
      </c>
      <c r="Y44" s="36" t="s">
        <v>50</v>
      </c>
      <c r="Z44" s="45"/>
      <c r="AA44" s="45"/>
    </row>
    <row r="45" spans="1:27" ht="78.75" x14ac:dyDescent="0.2">
      <c r="A45" s="38" t="s">
        <v>91</v>
      </c>
      <c r="B45" s="46" t="s">
        <v>92</v>
      </c>
      <c r="C45" s="38" t="s">
        <v>49</v>
      </c>
      <c r="D45" s="47">
        <v>0</v>
      </c>
      <c r="E45" s="47">
        <v>0</v>
      </c>
      <c r="F45" s="48">
        <v>0</v>
      </c>
      <c r="G45" s="48">
        <v>0</v>
      </c>
      <c r="H45" s="48"/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49" t="str">
        <f t="shared" si="8"/>
        <v>нд</v>
      </c>
      <c r="Y45" s="36" t="s">
        <v>50</v>
      </c>
      <c r="Z45" s="45"/>
      <c r="AA45" s="45"/>
    </row>
    <row r="46" spans="1:27" ht="47.25" x14ac:dyDescent="0.2">
      <c r="A46" s="38" t="s">
        <v>93</v>
      </c>
      <c r="B46" s="46" t="s">
        <v>94</v>
      </c>
      <c r="C46" s="38" t="s">
        <v>49</v>
      </c>
      <c r="D46" s="47">
        <f>SUM(D47,D52,D55,D65)</f>
        <v>47.099243271593089</v>
      </c>
      <c r="E46" s="47">
        <f>SUM(E47,E52,E55,E65)</f>
        <v>0</v>
      </c>
      <c r="F46" s="48">
        <f>SUM(F47,F52,F55,F65)</f>
        <v>0</v>
      </c>
      <c r="G46" s="48">
        <f>SUM(G47,G52,G55,G65)</f>
        <v>0</v>
      </c>
      <c r="H46" s="48"/>
      <c r="I46" s="47">
        <f t="shared" ref="I46:W46" si="24">SUM(I47,I52,I55,I65)</f>
        <v>47.099243271593089</v>
      </c>
      <c r="J46" s="47">
        <f t="shared" si="24"/>
        <v>567.89575972636999</v>
      </c>
      <c r="K46" s="47">
        <f t="shared" si="24"/>
        <v>194.97497133400003</v>
      </c>
      <c r="L46" s="47">
        <f t="shared" si="24"/>
        <v>4.9885259399999997</v>
      </c>
      <c r="M46" s="47">
        <f t="shared" si="24"/>
        <v>24.028747025250002</v>
      </c>
      <c r="N46" s="47">
        <f t="shared" si="24"/>
        <v>4.9885259399999997</v>
      </c>
      <c r="O46" s="47">
        <f t="shared" si="24"/>
        <v>25.576032832964291</v>
      </c>
      <c r="P46" s="47">
        <f t="shared" si="24"/>
        <v>0</v>
      </c>
      <c r="Q46" s="47">
        <f t="shared" si="24"/>
        <v>25.616750880535722</v>
      </c>
      <c r="R46" s="47">
        <f t="shared" si="24"/>
        <v>0</v>
      </c>
      <c r="S46" s="47">
        <f t="shared" si="24"/>
        <v>119.75344059525</v>
      </c>
      <c r="T46" s="47">
        <f t="shared" si="24"/>
        <v>0</v>
      </c>
      <c r="U46" s="47">
        <f t="shared" si="24"/>
        <v>46.60287253129458</v>
      </c>
      <c r="V46" s="47">
        <f t="shared" si="24"/>
        <v>562.90723378637006</v>
      </c>
      <c r="W46" s="47">
        <f t="shared" si="24"/>
        <v>-19.040221085250003</v>
      </c>
      <c r="X46" s="49">
        <f t="shared" si="8"/>
        <v>-0.25312195721432618</v>
      </c>
      <c r="Y46" s="36" t="s">
        <v>50</v>
      </c>
      <c r="Z46" s="45"/>
      <c r="AA46" s="45"/>
    </row>
    <row r="47" spans="1:27" ht="78.75" x14ac:dyDescent="0.2">
      <c r="A47" s="38" t="s">
        <v>95</v>
      </c>
      <c r="B47" s="46" t="s">
        <v>96</v>
      </c>
      <c r="C47" s="38" t="s">
        <v>49</v>
      </c>
      <c r="D47" s="47">
        <f t="shared" ref="D47:G47" si="25">SUM(D48,D49)</f>
        <v>15.003881058541268</v>
      </c>
      <c r="E47" s="47">
        <f t="shared" si="25"/>
        <v>0</v>
      </c>
      <c r="F47" s="48">
        <f t="shared" si="25"/>
        <v>0</v>
      </c>
      <c r="G47" s="48">
        <f t="shared" si="25"/>
        <v>0</v>
      </c>
      <c r="H47" s="48"/>
      <c r="I47" s="47">
        <f t="shared" ref="I47:W47" si="26">SUM(I48,I49)</f>
        <v>15.003881058541268</v>
      </c>
      <c r="J47" s="47">
        <f t="shared" si="26"/>
        <v>171.97448469299999</v>
      </c>
      <c r="K47" s="47">
        <f t="shared" si="26"/>
        <v>98.859983233000008</v>
      </c>
      <c r="L47" s="47">
        <f t="shared" si="26"/>
        <v>0</v>
      </c>
      <c r="M47" s="47">
        <f t="shared" si="26"/>
        <v>0</v>
      </c>
      <c r="N47" s="47">
        <f t="shared" si="26"/>
        <v>0</v>
      </c>
      <c r="O47" s="47">
        <f t="shared" si="26"/>
        <v>1.5472858077142899</v>
      </c>
      <c r="P47" s="47">
        <f t="shared" si="26"/>
        <v>0</v>
      </c>
      <c r="Q47" s="47">
        <f t="shared" si="26"/>
        <v>1.5880038552857201</v>
      </c>
      <c r="R47" s="47">
        <f t="shared" si="26"/>
        <v>0</v>
      </c>
      <c r="S47" s="47">
        <f t="shared" si="26"/>
        <v>95.724693569999999</v>
      </c>
      <c r="T47" s="47">
        <f t="shared" si="26"/>
        <v>0</v>
      </c>
      <c r="U47" s="47">
        <f t="shared" si="26"/>
        <v>15.003881058541268</v>
      </c>
      <c r="V47" s="47">
        <f t="shared" si="26"/>
        <v>171.97448469299999</v>
      </c>
      <c r="W47" s="47">
        <f t="shared" si="26"/>
        <v>0</v>
      </c>
      <c r="X47" s="49">
        <f t="shared" si="8"/>
        <v>0</v>
      </c>
      <c r="Y47" s="36" t="s">
        <v>50</v>
      </c>
      <c r="Z47" s="45"/>
      <c r="AA47" s="45"/>
    </row>
    <row r="48" spans="1:27" ht="31.5" x14ac:dyDescent="0.2">
      <c r="A48" s="38" t="s">
        <v>97</v>
      </c>
      <c r="B48" s="46" t="s">
        <v>98</v>
      </c>
      <c r="C48" s="38" t="s">
        <v>49</v>
      </c>
      <c r="D48" s="47" t="s">
        <v>50</v>
      </c>
      <c r="E48" s="47" t="s">
        <v>50</v>
      </c>
      <c r="F48" s="48" t="s">
        <v>50</v>
      </c>
      <c r="G48" s="48" t="s">
        <v>50</v>
      </c>
      <c r="H48" s="48"/>
      <c r="I48" s="47" t="s">
        <v>50</v>
      </c>
      <c r="J48" s="47" t="s">
        <v>50</v>
      </c>
      <c r="K48" s="47" t="s">
        <v>50</v>
      </c>
      <c r="L48" s="47" t="s">
        <v>50</v>
      </c>
      <c r="M48" s="47" t="s">
        <v>50</v>
      </c>
      <c r="N48" s="47" t="s">
        <v>50</v>
      </c>
      <c r="O48" s="47" t="s">
        <v>50</v>
      </c>
      <c r="P48" s="47" t="s">
        <v>50</v>
      </c>
      <c r="Q48" s="47" t="s">
        <v>50</v>
      </c>
      <c r="R48" s="47" t="s">
        <v>50</v>
      </c>
      <c r="S48" s="47" t="s">
        <v>50</v>
      </c>
      <c r="T48" s="47" t="s">
        <v>50</v>
      </c>
      <c r="U48" s="47" t="s">
        <v>50</v>
      </c>
      <c r="V48" s="47" t="s">
        <v>50</v>
      </c>
      <c r="W48" s="47" t="s">
        <v>50</v>
      </c>
      <c r="X48" s="49" t="str">
        <f t="shared" si="8"/>
        <v>нд</v>
      </c>
      <c r="Y48" s="36" t="s">
        <v>50</v>
      </c>
      <c r="Z48" s="45"/>
      <c r="AA48" s="45"/>
    </row>
    <row r="49" spans="1:27" ht="63" x14ac:dyDescent="0.2">
      <c r="A49" s="38" t="s">
        <v>99</v>
      </c>
      <c r="B49" s="46" t="s">
        <v>100</v>
      </c>
      <c r="C49" s="38" t="s">
        <v>49</v>
      </c>
      <c r="D49" s="47">
        <f>SUM(D50:D51)</f>
        <v>15.003881058541268</v>
      </c>
      <c r="E49" s="47">
        <f t="shared" ref="E49:J49" si="27">SUM(E50:E51)</f>
        <v>0</v>
      </c>
      <c r="F49" s="47">
        <f t="shared" si="27"/>
        <v>0</v>
      </c>
      <c r="G49" s="47">
        <f t="shared" si="27"/>
        <v>0</v>
      </c>
      <c r="H49" s="47">
        <f t="shared" si="27"/>
        <v>19.920000000000002</v>
      </c>
      <c r="I49" s="47">
        <f t="shared" si="27"/>
        <v>15.003881058541268</v>
      </c>
      <c r="J49" s="47">
        <f t="shared" si="27"/>
        <v>171.97448469299999</v>
      </c>
      <c r="K49" s="47">
        <f>SUM(K50:K51)</f>
        <v>98.859983233000008</v>
      </c>
      <c r="L49" s="47">
        <f t="shared" ref="L49:U49" si="28">SUM(L50:L51)</f>
        <v>0</v>
      </c>
      <c r="M49" s="47">
        <f t="shared" si="28"/>
        <v>0</v>
      </c>
      <c r="N49" s="47">
        <f t="shared" si="28"/>
        <v>0</v>
      </c>
      <c r="O49" s="47">
        <f t="shared" si="28"/>
        <v>1.5472858077142899</v>
      </c>
      <c r="P49" s="47">
        <f t="shared" si="28"/>
        <v>0</v>
      </c>
      <c r="Q49" s="47">
        <f t="shared" si="28"/>
        <v>1.5880038552857201</v>
      </c>
      <c r="R49" s="47">
        <f t="shared" si="28"/>
        <v>0</v>
      </c>
      <c r="S49" s="47">
        <f t="shared" si="28"/>
        <v>95.724693569999999</v>
      </c>
      <c r="T49" s="47">
        <f t="shared" si="28"/>
        <v>0</v>
      </c>
      <c r="U49" s="47">
        <f t="shared" si="28"/>
        <v>15.003881058541268</v>
      </c>
      <c r="V49" s="47">
        <f>SUM(V50:V51)</f>
        <v>171.97448469299999</v>
      </c>
      <c r="W49" s="47">
        <f t="shared" ref="W49" si="29">SUM(W51:W51)</f>
        <v>0</v>
      </c>
      <c r="X49" s="49">
        <f t="shared" si="8"/>
        <v>0</v>
      </c>
      <c r="Y49" s="36" t="s">
        <v>50</v>
      </c>
      <c r="Z49" s="45"/>
      <c r="AA49" s="45"/>
    </row>
    <row r="50" spans="1:27" ht="33.75" customHeight="1" x14ac:dyDescent="0.2">
      <c r="A50" s="36" t="str">
        <f>[1]I0515_1037000158513_10_69_0!A50</f>
        <v>1.2.1.2.1</v>
      </c>
      <c r="B50" s="50" t="str">
        <f>[1]I0515_1037000158513_10_69_0!B50</f>
        <v>Монтаж системы сигнализации в трансформаторной подстанции</v>
      </c>
      <c r="C50" s="36" t="str">
        <f>[1]I0515_1037000158513_10_69_0!C50</f>
        <v>О_000006001</v>
      </c>
      <c r="D50" s="47">
        <v>0.27353774760076771</v>
      </c>
      <c r="E50" s="47">
        <v>0</v>
      </c>
      <c r="F50" s="48"/>
      <c r="G50" s="48"/>
      <c r="H50" s="48">
        <v>9.9600000000000009</v>
      </c>
      <c r="I50" s="47">
        <v>0.27353774760076771</v>
      </c>
      <c r="J50" s="47">
        <f>K50</f>
        <v>3.1352896630000098</v>
      </c>
      <c r="K50" s="47">
        <f t="shared" ref="K50:L51" si="30">M50+O50+Q50+S50</f>
        <v>3.1352896630000098</v>
      </c>
      <c r="L50" s="47">
        <f t="shared" si="30"/>
        <v>0</v>
      </c>
      <c r="M50" s="47">
        <f>[1]I0515_1037000158513_13_69_0!M52</f>
        <v>0</v>
      </c>
      <c r="N50" s="47">
        <f>[1]I0515_1037000158513_13_69_0!AV52</f>
        <v>0</v>
      </c>
      <c r="O50" s="47">
        <f>[1]I0515_1037000158513_13_69_0!T53</f>
        <v>1.5472858077142899</v>
      </c>
      <c r="P50" s="47">
        <v>0</v>
      </c>
      <c r="Q50" s="47">
        <f>[1]I0515_1037000158513_13_69_0!AA53</f>
        <v>1.5880038552857201</v>
      </c>
      <c r="R50" s="47">
        <v>0</v>
      </c>
      <c r="S50" s="47">
        <f>[1]I0515_1037000158513_13_69_0!AH53</f>
        <v>0</v>
      </c>
      <c r="T50" s="47">
        <v>0</v>
      </c>
      <c r="U50" s="47">
        <f>I50-L50/H50</f>
        <v>0.27353774760076771</v>
      </c>
      <c r="V50" s="47">
        <f>J50-L50</f>
        <v>3.1352896630000098</v>
      </c>
      <c r="W50" s="47">
        <f>(N50)-(M50)</f>
        <v>0</v>
      </c>
      <c r="X50" s="49" t="str">
        <f>IFERROR((W50)/(M50),"нд")</f>
        <v>нд</v>
      </c>
      <c r="Y50" s="51" t="str">
        <f>[1]I0515_1037000158513_10_69_0!AF50</f>
        <v>нд</v>
      </c>
      <c r="Z50" s="45"/>
      <c r="AA50" s="45"/>
    </row>
    <row r="51" spans="1:27" ht="31.5" x14ac:dyDescent="0.2">
      <c r="A51" s="36" t="str">
        <f>[1]I0515_1037000158513_10_69_0!A51</f>
        <v>1.2.1.2.7</v>
      </c>
      <c r="B51" s="50" t="str">
        <f>[1]I0515_1037000158513_10_69_0!B51</f>
        <v>Реконструкция ПС "Академическая"35/10кВ</v>
      </c>
      <c r="C51" s="36" t="str">
        <f>[1]I0515_1037000158513_10_69_0!C51</f>
        <v>О_100000007</v>
      </c>
      <c r="D51" s="47">
        <v>14.7303433109405</v>
      </c>
      <c r="E51" s="47">
        <v>0</v>
      </c>
      <c r="F51" s="48"/>
      <c r="G51" s="48"/>
      <c r="H51" s="48">
        <v>9.9600000000000009</v>
      </c>
      <c r="I51" s="47">
        <v>14.7303433109405</v>
      </c>
      <c r="J51" s="47">
        <v>168.83919502999998</v>
      </c>
      <c r="K51" s="47">
        <f t="shared" si="30"/>
        <v>95.724693569999999</v>
      </c>
      <c r="L51" s="47">
        <f t="shared" si="30"/>
        <v>0</v>
      </c>
      <c r="M51" s="47">
        <f>[1]I0515_1037000158513_13_69_0!M54</f>
        <v>0</v>
      </c>
      <c r="N51" s="47">
        <f>[1]I0515_1037000158513_13_69_0!AV54</f>
        <v>0</v>
      </c>
      <c r="O51" s="47">
        <f>[1]I0515_1037000158513_13_69_0!T54</f>
        <v>0</v>
      </c>
      <c r="P51" s="47">
        <v>0</v>
      </c>
      <c r="Q51" s="47">
        <f>[1]I0515_1037000158513_13_69_0!AA54</f>
        <v>0</v>
      </c>
      <c r="R51" s="47">
        <v>0</v>
      </c>
      <c r="S51" s="47">
        <f>[1]I0515_1037000158513_10_69_0!AA51/1.2</f>
        <v>95.724693569999999</v>
      </c>
      <c r="T51" s="47">
        <v>0</v>
      </c>
      <c r="U51" s="47">
        <f>I51-L51/H51</f>
        <v>14.7303433109405</v>
      </c>
      <c r="V51" s="47">
        <f>J51-L51</f>
        <v>168.83919502999998</v>
      </c>
      <c r="W51" s="47">
        <f>(N51)-(M51)</f>
        <v>0</v>
      </c>
      <c r="X51" s="49" t="str">
        <f>IFERROR((W51)/(M51),"нд")</f>
        <v>нд</v>
      </c>
      <c r="Y51" s="51" t="str">
        <f>[1]I0515_1037000158513_10_69_0!AF51</f>
        <v>нд</v>
      </c>
      <c r="Z51" s="45"/>
      <c r="AA51" s="45"/>
    </row>
    <row r="52" spans="1:27" ht="47.25" x14ac:dyDescent="0.2">
      <c r="A52" s="38" t="s">
        <v>101</v>
      </c>
      <c r="B52" s="46" t="s">
        <v>102</v>
      </c>
      <c r="C52" s="38" t="s">
        <v>49</v>
      </c>
      <c r="D52" s="47">
        <f t="shared" ref="D52:G52" si="31">SUM(D53,D54)</f>
        <v>0</v>
      </c>
      <c r="E52" s="47">
        <f t="shared" si="31"/>
        <v>0</v>
      </c>
      <c r="F52" s="48">
        <f t="shared" si="31"/>
        <v>0</v>
      </c>
      <c r="G52" s="48">
        <f t="shared" si="31"/>
        <v>0</v>
      </c>
      <c r="H52" s="48"/>
      <c r="I52" s="47">
        <f t="shared" ref="I52:W52" si="32">SUM(I53,I54)</f>
        <v>0</v>
      </c>
      <c r="J52" s="47">
        <f t="shared" si="32"/>
        <v>0</v>
      </c>
      <c r="K52" s="47">
        <f t="shared" si="32"/>
        <v>0</v>
      </c>
      <c r="L52" s="47">
        <f t="shared" si="32"/>
        <v>0</v>
      </c>
      <c r="M52" s="47">
        <f t="shared" si="32"/>
        <v>0</v>
      </c>
      <c r="N52" s="47">
        <f t="shared" si="32"/>
        <v>0</v>
      </c>
      <c r="O52" s="47">
        <f t="shared" si="32"/>
        <v>0</v>
      </c>
      <c r="P52" s="47">
        <f t="shared" si="32"/>
        <v>0</v>
      </c>
      <c r="Q52" s="47">
        <f t="shared" si="32"/>
        <v>0</v>
      </c>
      <c r="R52" s="47">
        <f t="shared" si="32"/>
        <v>0</v>
      </c>
      <c r="S52" s="47">
        <f t="shared" si="32"/>
        <v>0</v>
      </c>
      <c r="T52" s="47">
        <f t="shared" si="32"/>
        <v>0</v>
      </c>
      <c r="U52" s="47">
        <f t="shared" si="32"/>
        <v>0</v>
      </c>
      <c r="V52" s="47">
        <f t="shared" si="32"/>
        <v>0</v>
      </c>
      <c r="W52" s="47">
        <f t="shared" si="32"/>
        <v>0</v>
      </c>
      <c r="X52" s="49" t="str">
        <f t="shared" ref="X52:X78" si="33">IFERROR((W52)/(M52+O52+Q52),"нд")</f>
        <v>нд</v>
      </c>
      <c r="Y52" s="36" t="s">
        <v>50</v>
      </c>
      <c r="Z52" s="45"/>
      <c r="AA52" s="45"/>
    </row>
    <row r="53" spans="1:27" ht="31.5" x14ac:dyDescent="0.2">
      <c r="A53" s="38" t="s">
        <v>103</v>
      </c>
      <c r="B53" s="46" t="s">
        <v>104</v>
      </c>
      <c r="C53" s="38" t="s">
        <v>49</v>
      </c>
      <c r="D53" s="47">
        <v>0</v>
      </c>
      <c r="E53" s="47">
        <v>0</v>
      </c>
      <c r="F53" s="48">
        <v>0</v>
      </c>
      <c r="G53" s="48">
        <v>0</v>
      </c>
      <c r="H53" s="48"/>
      <c r="I53" s="47">
        <v>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49" t="str">
        <f t="shared" si="33"/>
        <v>нд</v>
      </c>
      <c r="Y53" s="36" t="s">
        <v>50</v>
      </c>
      <c r="Z53" s="45"/>
      <c r="AA53" s="45"/>
    </row>
    <row r="54" spans="1:27" ht="47.25" x14ac:dyDescent="0.2">
      <c r="A54" s="38" t="s">
        <v>105</v>
      </c>
      <c r="B54" s="46" t="s">
        <v>106</v>
      </c>
      <c r="C54" s="38" t="s">
        <v>49</v>
      </c>
      <c r="D54" s="47">
        <v>0</v>
      </c>
      <c r="E54" s="47">
        <v>0</v>
      </c>
      <c r="F54" s="48">
        <v>0</v>
      </c>
      <c r="G54" s="48">
        <v>0</v>
      </c>
      <c r="H54" s="48"/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9" t="str">
        <f t="shared" si="33"/>
        <v>нд</v>
      </c>
      <c r="Y54" s="36" t="s">
        <v>50</v>
      </c>
      <c r="Z54" s="45"/>
      <c r="AA54" s="45"/>
    </row>
    <row r="55" spans="1:27" ht="47.25" x14ac:dyDescent="0.2">
      <c r="A55" s="38" t="s">
        <v>107</v>
      </c>
      <c r="B55" s="46" t="s">
        <v>108</v>
      </c>
      <c r="C55" s="38" t="s">
        <v>49</v>
      </c>
      <c r="D55" s="47">
        <f>SUM(D56,D58,D59,D60,D61,D62,D63,D64)</f>
        <v>32.095362213051821</v>
      </c>
      <c r="E55" s="47">
        <f>SUM(E56,E58,E59,E60,E61,E62,E63,E64)</f>
        <v>0</v>
      </c>
      <c r="F55" s="48">
        <f>SUM(F56,F58,F59,F60,F61,F62,F63,F64)</f>
        <v>0</v>
      </c>
      <c r="G55" s="48">
        <f>SUM(G56,G58,G59,G60,G61,G62,G63,G64)</f>
        <v>0</v>
      </c>
      <c r="H55" s="48"/>
      <c r="I55" s="47">
        <f t="shared" ref="I55:W55" si="34">SUM(I56,I58,I59,I60,I61,I62,I63,I64)</f>
        <v>32.095362213051821</v>
      </c>
      <c r="J55" s="47">
        <f t="shared" si="34"/>
        <v>395.92127503337002</v>
      </c>
      <c r="K55" s="47">
        <f t="shared" si="34"/>
        <v>96.114988101000009</v>
      </c>
      <c r="L55" s="47">
        <f t="shared" si="34"/>
        <v>4.9885259399999997</v>
      </c>
      <c r="M55" s="47">
        <f t="shared" si="34"/>
        <v>24.028747025250002</v>
      </c>
      <c r="N55" s="47">
        <f t="shared" si="34"/>
        <v>4.9885259399999997</v>
      </c>
      <c r="O55" s="47">
        <f t="shared" si="34"/>
        <v>24.028747025250002</v>
      </c>
      <c r="P55" s="47">
        <f t="shared" si="34"/>
        <v>0</v>
      </c>
      <c r="Q55" s="47">
        <f t="shared" si="34"/>
        <v>24.028747025250002</v>
      </c>
      <c r="R55" s="47">
        <f t="shared" si="34"/>
        <v>0</v>
      </c>
      <c r="S55" s="47">
        <f t="shared" si="34"/>
        <v>24.028747025250002</v>
      </c>
      <c r="T55" s="47">
        <f t="shared" si="34"/>
        <v>0</v>
      </c>
      <c r="U55" s="47">
        <f t="shared" si="34"/>
        <v>31.598991472753315</v>
      </c>
      <c r="V55" s="47">
        <f t="shared" si="34"/>
        <v>390.93274909337003</v>
      </c>
      <c r="W55" s="47">
        <f t="shared" si="34"/>
        <v>-19.040221085250003</v>
      </c>
      <c r="X55" s="49">
        <f t="shared" si="33"/>
        <v>-0.26413114071577221</v>
      </c>
      <c r="Y55" s="36" t="s">
        <v>50</v>
      </c>
      <c r="Z55" s="45"/>
      <c r="AA55" s="45"/>
    </row>
    <row r="56" spans="1:27" ht="47.25" x14ac:dyDescent="0.2">
      <c r="A56" s="38" t="s">
        <v>109</v>
      </c>
      <c r="B56" s="46" t="s">
        <v>110</v>
      </c>
      <c r="C56" s="38" t="s">
        <v>49</v>
      </c>
      <c r="D56" s="47">
        <f>SUM(D57:D57)</f>
        <v>32.095362213051821</v>
      </c>
      <c r="E56" s="47">
        <f>SUM(E57:E57)</f>
        <v>0</v>
      </c>
      <c r="F56" s="48">
        <f>SUM(F57:F57)</f>
        <v>0</v>
      </c>
      <c r="G56" s="48">
        <f>SUM(G57:G57)</f>
        <v>0</v>
      </c>
      <c r="H56" s="48"/>
      <c r="I56" s="47">
        <f t="shared" ref="I56:W56" si="35">SUM(I57:I57)</f>
        <v>32.095362213051821</v>
      </c>
      <c r="J56" s="47">
        <f t="shared" si="35"/>
        <v>395.92127503337002</v>
      </c>
      <c r="K56" s="47">
        <f t="shared" si="35"/>
        <v>96.114988101000009</v>
      </c>
      <c r="L56" s="47">
        <f t="shared" si="35"/>
        <v>4.9885259399999997</v>
      </c>
      <c r="M56" s="47">
        <f t="shared" si="35"/>
        <v>24.028747025250002</v>
      </c>
      <c r="N56" s="47">
        <f t="shared" si="35"/>
        <v>4.9885259399999997</v>
      </c>
      <c r="O56" s="47">
        <f t="shared" si="35"/>
        <v>24.028747025250002</v>
      </c>
      <c r="P56" s="47">
        <f t="shared" si="35"/>
        <v>0</v>
      </c>
      <c r="Q56" s="47">
        <f t="shared" si="35"/>
        <v>24.028747025250002</v>
      </c>
      <c r="R56" s="47">
        <f t="shared" si="35"/>
        <v>0</v>
      </c>
      <c r="S56" s="47">
        <f t="shared" si="35"/>
        <v>24.028747025250002</v>
      </c>
      <c r="T56" s="47">
        <f t="shared" si="35"/>
        <v>0</v>
      </c>
      <c r="U56" s="47">
        <f t="shared" si="35"/>
        <v>31.598991472753315</v>
      </c>
      <c r="V56" s="47">
        <f t="shared" si="35"/>
        <v>390.93274909337003</v>
      </c>
      <c r="W56" s="47">
        <f t="shared" si="35"/>
        <v>-19.040221085250003</v>
      </c>
      <c r="X56" s="49">
        <f t="shared" si="33"/>
        <v>-0.26413114071577221</v>
      </c>
      <c r="Y56" s="36" t="s">
        <v>50</v>
      </c>
      <c r="Z56" s="45"/>
      <c r="AA56" s="45"/>
    </row>
    <row r="57" spans="1:27" ht="74.25" customHeight="1" x14ac:dyDescent="0.2">
      <c r="A57" s="36" t="str">
        <f>[1]I0515_1037000158513_10_69_0!A57</f>
        <v>1.2.3.1.1</v>
      </c>
      <c r="B57" s="50" t="str">
        <f>[1]I0515_1037000158513_10_69_0!B57</f>
        <v>Обеспечение средствами учета электроэнергии</v>
      </c>
      <c r="C57" s="36" t="str">
        <f>[1]I0515_1037000158513_10_69_0!C57</f>
        <v>О_003000008</v>
      </c>
      <c r="D57" s="47">
        <v>32.095362213051821</v>
      </c>
      <c r="E57" s="47">
        <v>0</v>
      </c>
      <c r="F57" s="48"/>
      <c r="G57" s="48"/>
      <c r="H57" s="48">
        <v>10.050000000000001</v>
      </c>
      <c r="I57" s="47">
        <v>32.095362213051821</v>
      </c>
      <c r="J57" s="47">
        <v>395.92127503337002</v>
      </c>
      <c r="K57" s="47">
        <f t="shared" ref="K57:L57" si="36">M57+O57+Q57+S57</f>
        <v>96.114988101000009</v>
      </c>
      <c r="L57" s="47">
        <f t="shared" si="36"/>
        <v>4.9885259399999997</v>
      </c>
      <c r="M57" s="47">
        <f>[1]I0515_1037000158513_10_69_0!U57/1.2</f>
        <v>24.028747025250002</v>
      </c>
      <c r="N57" s="47">
        <f>[1]I0515_1037000158513_13_69_0!AV60</f>
        <v>4.9885259399999997</v>
      </c>
      <c r="O57" s="47">
        <f>[1]I0515_1037000158513_10_69_0!W57/1.2</f>
        <v>24.028747025250002</v>
      </c>
      <c r="P57" s="47">
        <v>0</v>
      </c>
      <c r="Q57" s="47">
        <f>[1]I0515_1037000158513_13_69_0!AA58</f>
        <v>24.028747025250002</v>
      </c>
      <c r="R57" s="47">
        <v>0</v>
      </c>
      <c r="S57" s="47">
        <f>[1]I0515_1037000158513_10_69_0!AA57/1.2</f>
        <v>24.028747025250002</v>
      </c>
      <c r="T57" s="47">
        <v>0</v>
      </c>
      <c r="U57" s="47">
        <v>31.598991472753315</v>
      </c>
      <c r="V57" s="47">
        <f>J57-L57</f>
        <v>390.93274909337003</v>
      </c>
      <c r="W57" s="47">
        <f>(N57)-(M57)</f>
        <v>-19.040221085250003</v>
      </c>
      <c r="X57" s="49">
        <f>IFERROR((W57)/(M57),"нд")</f>
        <v>-0.79239342214731656</v>
      </c>
      <c r="Y57" s="51" t="str">
        <f>[1]I0515_1037000158513_10_69_0!AF57</f>
        <v>Проект реализован не в полном объеме</v>
      </c>
      <c r="Z57" s="45"/>
      <c r="AA57" s="45"/>
    </row>
    <row r="58" spans="1:27" ht="47.25" x14ac:dyDescent="0.2">
      <c r="A58" s="38" t="s">
        <v>111</v>
      </c>
      <c r="B58" s="46" t="s">
        <v>112</v>
      </c>
      <c r="C58" s="38" t="s">
        <v>49</v>
      </c>
      <c r="D58" s="47">
        <v>0</v>
      </c>
      <c r="E58" s="47">
        <v>0</v>
      </c>
      <c r="F58" s="48">
        <v>0</v>
      </c>
      <c r="G58" s="48">
        <v>0</v>
      </c>
      <c r="H58" s="48"/>
      <c r="I58" s="47"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9" t="str">
        <f t="shared" si="33"/>
        <v>нд</v>
      </c>
      <c r="Y58" s="36" t="s">
        <v>50</v>
      </c>
      <c r="Z58" s="45"/>
      <c r="AA58" s="45"/>
    </row>
    <row r="59" spans="1:27" ht="31.5" x14ac:dyDescent="0.2">
      <c r="A59" s="38" t="s">
        <v>113</v>
      </c>
      <c r="B59" s="46" t="s">
        <v>114</v>
      </c>
      <c r="C59" s="38" t="s">
        <v>49</v>
      </c>
      <c r="D59" s="47">
        <v>0</v>
      </c>
      <c r="E59" s="47">
        <v>0</v>
      </c>
      <c r="F59" s="48">
        <v>0</v>
      </c>
      <c r="G59" s="48">
        <v>0</v>
      </c>
      <c r="H59" s="48"/>
      <c r="I59" s="47"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9" t="str">
        <f t="shared" si="33"/>
        <v>нд</v>
      </c>
      <c r="Y59" s="36" t="s">
        <v>50</v>
      </c>
      <c r="Z59" s="45"/>
      <c r="AA59" s="45"/>
    </row>
    <row r="60" spans="1:27" ht="47.25" x14ac:dyDescent="0.2">
      <c r="A60" s="38" t="s">
        <v>115</v>
      </c>
      <c r="B60" s="46" t="s">
        <v>116</v>
      </c>
      <c r="C60" s="38" t="s">
        <v>49</v>
      </c>
      <c r="D60" s="47">
        <v>0</v>
      </c>
      <c r="E60" s="47">
        <v>0</v>
      </c>
      <c r="F60" s="48">
        <v>0</v>
      </c>
      <c r="G60" s="48">
        <v>0</v>
      </c>
      <c r="H60" s="48"/>
      <c r="I60" s="47"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49" t="str">
        <f t="shared" si="33"/>
        <v>нд</v>
      </c>
      <c r="Y60" s="36" t="s">
        <v>50</v>
      </c>
      <c r="Z60" s="45"/>
      <c r="AA60" s="45"/>
    </row>
    <row r="61" spans="1:27" ht="63" x14ac:dyDescent="0.2">
      <c r="A61" s="38" t="s">
        <v>117</v>
      </c>
      <c r="B61" s="46" t="s">
        <v>118</v>
      </c>
      <c r="C61" s="38" t="s">
        <v>49</v>
      </c>
      <c r="D61" s="47">
        <v>0</v>
      </c>
      <c r="E61" s="47">
        <v>0</v>
      </c>
      <c r="F61" s="48">
        <v>0</v>
      </c>
      <c r="G61" s="48">
        <v>0</v>
      </c>
      <c r="H61" s="48"/>
      <c r="I61" s="47"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49" t="str">
        <f t="shared" si="33"/>
        <v>нд</v>
      </c>
      <c r="Y61" s="36" t="s">
        <v>50</v>
      </c>
      <c r="Z61" s="45"/>
      <c r="AA61" s="45"/>
    </row>
    <row r="62" spans="1:27" ht="63" x14ac:dyDescent="0.2">
      <c r="A62" s="38" t="s">
        <v>119</v>
      </c>
      <c r="B62" s="46" t="s">
        <v>120</v>
      </c>
      <c r="C62" s="38" t="s">
        <v>49</v>
      </c>
      <c r="D62" s="47">
        <v>0</v>
      </c>
      <c r="E62" s="47">
        <v>0</v>
      </c>
      <c r="F62" s="48">
        <v>0</v>
      </c>
      <c r="G62" s="48">
        <v>0</v>
      </c>
      <c r="H62" s="48"/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9" t="str">
        <f t="shared" si="33"/>
        <v>нд</v>
      </c>
      <c r="Y62" s="36" t="s">
        <v>50</v>
      </c>
      <c r="Z62" s="45"/>
      <c r="AA62" s="45"/>
    </row>
    <row r="63" spans="1:27" ht="47.25" x14ac:dyDescent="0.2">
      <c r="A63" s="38" t="s">
        <v>121</v>
      </c>
      <c r="B63" s="46" t="s">
        <v>122</v>
      </c>
      <c r="C63" s="38" t="s">
        <v>49</v>
      </c>
      <c r="D63" s="47">
        <v>0</v>
      </c>
      <c r="E63" s="47">
        <v>0</v>
      </c>
      <c r="F63" s="48">
        <v>0</v>
      </c>
      <c r="G63" s="48">
        <v>0</v>
      </c>
      <c r="H63" s="48"/>
      <c r="I63" s="47">
        <v>0</v>
      </c>
      <c r="J63" s="47">
        <v>0</v>
      </c>
      <c r="K63" s="47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9" t="str">
        <f t="shared" si="33"/>
        <v>нд</v>
      </c>
      <c r="Y63" s="36" t="s">
        <v>50</v>
      </c>
      <c r="Z63" s="45"/>
      <c r="AA63" s="45"/>
    </row>
    <row r="64" spans="1:27" ht="63" x14ac:dyDescent="0.2">
      <c r="A64" s="38" t="s">
        <v>123</v>
      </c>
      <c r="B64" s="46" t="s">
        <v>124</v>
      </c>
      <c r="C64" s="38" t="s">
        <v>49</v>
      </c>
      <c r="D64" s="47">
        <v>0</v>
      </c>
      <c r="E64" s="47">
        <v>0</v>
      </c>
      <c r="F64" s="48">
        <v>0</v>
      </c>
      <c r="G64" s="48">
        <v>0</v>
      </c>
      <c r="H64" s="48"/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9" t="str">
        <f t="shared" si="33"/>
        <v>нд</v>
      </c>
      <c r="Y64" s="36" t="s">
        <v>50</v>
      </c>
      <c r="Z64" s="45"/>
      <c r="AA64" s="45"/>
    </row>
    <row r="65" spans="1:27" ht="63" x14ac:dyDescent="0.2">
      <c r="A65" s="38" t="s">
        <v>125</v>
      </c>
      <c r="B65" s="46" t="s">
        <v>126</v>
      </c>
      <c r="C65" s="38" t="s">
        <v>49</v>
      </c>
      <c r="D65" s="47">
        <f t="shared" ref="D65:G65" si="37">SUM(D66,D67)</f>
        <v>0</v>
      </c>
      <c r="E65" s="47">
        <f t="shared" si="37"/>
        <v>0</v>
      </c>
      <c r="F65" s="48">
        <f t="shared" si="37"/>
        <v>0</v>
      </c>
      <c r="G65" s="48">
        <f t="shared" si="37"/>
        <v>0</v>
      </c>
      <c r="H65" s="48"/>
      <c r="I65" s="47">
        <f t="shared" ref="I65:W65" si="38">SUM(I66,I67)</f>
        <v>0</v>
      </c>
      <c r="J65" s="47">
        <f t="shared" si="38"/>
        <v>0</v>
      </c>
      <c r="K65" s="47">
        <f t="shared" si="38"/>
        <v>0</v>
      </c>
      <c r="L65" s="47">
        <f t="shared" si="38"/>
        <v>0</v>
      </c>
      <c r="M65" s="47">
        <f t="shared" si="38"/>
        <v>0</v>
      </c>
      <c r="N65" s="47">
        <f t="shared" si="38"/>
        <v>0</v>
      </c>
      <c r="O65" s="47">
        <f t="shared" si="38"/>
        <v>0</v>
      </c>
      <c r="P65" s="47">
        <f t="shared" si="38"/>
        <v>0</v>
      </c>
      <c r="Q65" s="47">
        <f t="shared" si="38"/>
        <v>0</v>
      </c>
      <c r="R65" s="47">
        <f t="shared" si="38"/>
        <v>0</v>
      </c>
      <c r="S65" s="47">
        <f t="shared" si="38"/>
        <v>0</v>
      </c>
      <c r="T65" s="47">
        <f t="shared" si="38"/>
        <v>0</v>
      </c>
      <c r="U65" s="47">
        <f t="shared" si="38"/>
        <v>0</v>
      </c>
      <c r="V65" s="47">
        <f t="shared" si="38"/>
        <v>0</v>
      </c>
      <c r="W65" s="47">
        <f t="shared" si="38"/>
        <v>0</v>
      </c>
      <c r="X65" s="49" t="str">
        <f t="shared" si="33"/>
        <v>нд</v>
      </c>
      <c r="Y65" s="36" t="s">
        <v>50</v>
      </c>
      <c r="Z65" s="45"/>
      <c r="AA65" s="45"/>
    </row>
    <row r="66" spans="1:27" ht="31.5" x14ac:dyDescent="0.2">
      <c r="A66" s="38" t="s">
        <v>127</v>
      </c>
      <c r="B66" s="46" t="s">
        <v>128</v>
      </c>
      <c r="C66" s="38" t="s">
        <v>49</v>
      </c>
      <c r="D66" s="47" t="s">
        <v>50</v>
      </c>
      <c r="E66" s="47" t="s">
        <v>50</v>
      </c>
      <c r="F66" s="48" t="s">
        <v>50</v>
      </c>
      <c r="G66" s="48" t="s">
        <v>50</v>
      </c>
      <c r="H66" s="48"/>
      <c r="I66" s="47" t="s">
        <v>50</v>
      </c>
      <c r="J66" s="47" t="s">
        <v>50</v>
      </c>
      <c r="K66" s="47" t="s">
        <v>50</v>
      </c>
      <c r="L66" s="47" t="s">
        <v>50</v>
      </c>
      <c r="M66" s="47" t="s">
        <v>50</v>
      </c>
      <c r="N66" s="47" t="s">
        <v>50</v>
      </c>
      <c r="O66" s="47" t="s">
        <v>50</v>
      </c>
      <c r="P66" s="47" t="s">
        <v>50</v>
      </c>
      <c r="Q66" s="47" t="s">
        <v>50</v>
      </c>
      <c r="R66" s="47" t="s">
        <v>50</v>
      </c>
      <c r="S66" s="47" t="s">
        <v>50</v>
      </c>
      <c r="T66" s="47" t="s">
        <v>50</v>
      </c>
      <c r="U66" s="47" t="s">
        <v>50</v>
      </c>
      <c r="V66" s="47" t="s">
        <v>50</v>
      </c>
      <c r="W66" s="47" t="s">
        <v>50</v>
      </c>
      <c r="X66" s="49" t="str">
        <f t="shared" si="33"/>
        <v>нд</v>
      </c>
      <c r="Y66" s="36" t="s">
        <v>50</v>
      </c>
      <c r="Z66" s="45"/>
      <c r="AA66" s="45"/>
    </row>
    <row r="67" spans="1:27" ht="47.25" x14ac:dyDescent="0.2">
      <c r="A67" s="38" t="s">
        <v>129</v>
      </c>
      <c r="B67" s="46" t="s">
        <v>130</v>
      </c>
      <c r="C67" s="38" t="s">
        <v>49</v>
      </c>
      <c r="D67" s="47" t="s">
        <v>50</v>
      </c>
      <c r="E67" s="47" t="s">
        <v>50</v>
      </c>
      <c r="F67" s="48" t="s">
        <v>50</v>
      </c>
      <c r="G67" s="48" t="s">
        <v>50</v>
      </c>
      <c r="H67" s="48"/>
      <c r="I67" s="47" t="s">
        <v>50</v>
      </c>
      <c r="J67" s="47" t="s">
        <v>50</v>
      </c>
      <c r="K67" s="47" t="s">
        <v>50</v>
      </c>
      <c r="L67" s="47" t="s">
        <v>50</v>
      </c>
      <c r="M67" s="47" t="s">
        <v>50</v>
      </c>
      <c r="N67" s="47" t="s">
        <v>50</v>
      </c>
      <c r="O67" s="47" t="s">
        <v>50</v>
      </c>
      <c r="P67" s="47" t="s">
        <v>50</v>
      </c>
      <c r="Q67" s="47" t="s">
        <v>50</v>
      </c>
      <c r="R67" s="47" t="s">
        <v>50</v>
      </c>
      <c r="S67" s="47" t="s">
        <v>50</v>
      </c>
      <c r="T67" s="47" t="s">
        <v>50</v>
      </c>
      <c r="U67" s="47" t="s">
        <v>50</v>
      </c>
      <c r="V67" s="47" t="s">
        <v>50</v>
      </c>
      <c r="W67" s="47" t="s">
        <v>50</v>
      </c>
      <c r="X67" s="49" t="str">
        <f t="shared" si="33"/>
        <v>нд</v>
      </c>
      <c r="Y67" s="36" t="s">
        <v>50</v>
      </c>
      <c r="Z67" s="45"/>
      <c r="AA67" s="45"/>
    </row>
    <row r="68" spans="1:27" ht="63" x14ac:dyDescent="0.2">
      <c r="A68" s="38" t="s">
        <v>131</v>
      </c>
      <c r="B68" s="46" t="s">
        <v>132</v>
      </c>
      <c r="C68" s="38" t="s">
        <v>49</v>
      </c>
      <c r="D68" s="47">
        <f t="shared" ref="D68:G68" si="39">SUM(D69,D70)</f>
        <v>0</v>
      </c>
      <c r="E68" s="47">
        <f t="shared" si="39"/>
        <v>0</v>
      </c>
      <c r="F68" s="48">
        <f t="shared" si="39"/>
        <v>0</v>
      </c>
      <c r="G68" s="48">
        <f t="shared" si="39"/>
        <v>0</v>
      </c>
      <c r="H68" s="48"/>
      <c r="I68" s="47">
        <f t="shared" ref="I68:W68" si="40">SUM(I69,I70)</f>
        <v>0</v>
      </c>
      <c r="J68" s="47">
        <f t="shared" si="40"/>
        <v>0</v>
      </c>
      <c r="K68" s="47">
        <f t="shared" si="40"/>
        <v>0</v>
      </c>
      <c r="L68" s="47">
        <f t="shared" si="40"/>
        <v>0</v>
      </c>
      <c r="M68" s="47">
        <f t="shared" si="40"/>
        <v>0</v>
      </c>
      <c r="N68" s="47">
        <f t="shared" si="40"/>
        <v>0</v>
      </c>
      <c r="O68" s="47">
        <f t="shared" si="40"/>
        <v>0</v>
      </c>
      <c r="P68" s="47">
        <f t="shared" si="40"/>
        <v>0</v>
      </c>
      <c r="Q68" s="47">
        <f t="shared" si="40"/>
        <v>0</v>
      </c>
      <c r="R68" s="47">
        <f t="shared" si="40"/>
        <v>0</v>
      </c>
      <c r="S68" s="47">
        <f t="shared" si="40"/>
        <v>0</v>
      </c>
      <c r="T68" s="47">
        <f t="shared" si="40"/>
        <v>0</v>
      </c>
      <c r="U68" s="47">
        <f t="shared" si="40"/>
        <v>0</v>
      </c>
      <c r="V68" s="47">
        <f t="shared" si="40"/>
        <v>0</v>
      </c>
      <c r="W68" s="47">
        <f t="shared" si="40"/>
        <v>0</v>
      </c>
      <c r="X68" s="49" t="str">
        <f t="shared" si="33"/>
        <v>нд</v>
      </c>
      <c r="Y68" s="36" t="s">
        <v>50</v>
      </c>
      <c r="Z68" s="45"/>
      <c r="AA68" s="45"/>
    </row>
    <row r="69" spans="1:27" ht="63" x14ac:dyDescent="0.2">
      <c r="A69" s="38" t="s">
        <v>133</v>
      </c>
      <c r="B69" s="46" t="s">
        <v>134</v>
      </c>
      <c r="C69" s="38" t="s">
        <v>49</v>
      </c>
      <c r="D69" s="47">
        <v>0</v>
      </c>
      <c r="E69" s="47">
        <v>0</v>
      </c>
      <c r="F69" s="48">
        <v>0</v>
      </c>
      <c r="G69" s="48">
        <v>0</v>
      </c>
      <c r="H69" s="48"/>
      <c r="I69" s="47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49" t="str">
        <f t="shared" si="33"/>
        <v>нд</v>
      </c>
      <c r="Y69" s="36" t="s">
        <v>50</v>
      </c>
      <c r="Z69" s="45"/>
      <c r="AA69" s="45"/>
    </row>
    <row r="70" spans="1:27" ht="63" x14ac:dyDescent="0.2">
      <c r="A70" s="38" t="s">
        <v>135</v>
      </c>
      <c r="B70" s="46" t="s">
        <v>136</v>
      </c>
      <c r="C70" s="38" t="s">
        <v>49</v>
      </c>
      <c r="D70" s="47">
        <v>0</v>
      </c>
      <c r="E70" s="47">
        <v>0</v>
      </c>
      <c r="F70" s="47">
        <v>0</v>
      </c>
      <c r="G70" s="47">
        <v>0</v>
      </c>
      <c r="H70" s="47"/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9" t="str">
        <f t="shared" si="33"/>
        <v>нд</v>
      </c>
      <c r="Y70" s="36" t="s">
        <v>50</v>
      </c>
      <c r="Z70" s="45"/>
      <c r="AA70" s="45"/>
    </row>
    <row r="71" spans="1:27" ht="47.25" x14ac:dyDescent="0.2">
      <c r="A71" s="38" t="s">
        <v>137</v>
      </c>
      <c r="B71" s="46" t="s">
        <v>138</v>
      </c>
      <c r="C71" s="38" t="s">
        <v>49</v>
      </c>
      <c r="D71" s="47">
        <f>SUM(D72:D76)</f>
        <v>19.733284414587331</v>
      </c>
      <c r="E71" s="47">
        <f>SUM(E72:E76)</f>
        <v>0</v>
      </c>
      <c r="F71" s="48">
        <f>SUM(F72:F76)</f>
        <v>0</v>
      </c>
      <c r="G71" s="48">
        <f>SUM(G72:G76)</f>
        <v>0</v>
      </c>
      <c r="H71" s="48"/>
      <c r="I71" s="47">
        <f t="shared" ref="I71:W71" si="41">SUM(I72:I76)</f>
        <v>19.733284414587331</v>
      </c>
      <c r="J71" s="47">
        <f t="shared" si="41"/>
        <v>260.4417676966504</v>
      </c>
      <c r="K71" s="47">
        <f t="shared" si="41"/>
        <v>53.28118282988401</v>
      </c>
      <c r="L71" s="47">
        <f t="shared" si="41"/>
        <v>2.6917078399999999</v>
      </c>
      <c r="M71" s="47">
        <f t="shared" si="41"/>
        <v>5.3894316795000003</v>
      </c>
      <c r="N71" s="47">
        <f t="shared" si="41"/>
        <v>2.6917078399999999</v>
      </c>
      <c r="O71" s="47">
        <f t="shared" si="41"/>
        <v>10.820563916858671</v>
      </c>
      <c r="P71" s="47">
        <f t="shared" si="41"/>
        <v>0</v>
      </c>
      <c r="Q71" s="47">
        <f t="shared" si="41"/>
        <v>21.10258291335867</v>
      </c>
      <c r="R71" s="47">
        <f t="shared" si="41"/>
        <v>0</v>
      </c>
      <c r="S71" s="47">
        <f t="shared" si="41"/>
        <v>15.968604320166673</v>
      </c>
      <c r="T71" s="47">
        <f t="shared" si="41"/>
        <v>0</v>
      </c>
      <c r="U71" s="47">
        <f t="shared" si="41"/>
        <v>19.465452788716686</v>
      </c>
      <c r="V71" s="47">
        <f t="shared" si="41"/>
        <v>257.75005985665041</v>
      </c>
      <c r="W71" s="47">
        <f t="shared" si="41"/>
        <v>-2.6977238395000001</v>
      </c>
      <c r="X71" s="49">
        <f t="shared" si="33"/>
        <v>-7.2300654290011881E-2</v>
      </c>
      <c r="Y71" s="36" t="s">
        <v>50</v>
      </c>
      <c r="Z71" s="45"/>
      <c r="AA71" s="45"/>
    </row>
    <row r="72" spans="1:27" s="18" customFormat="1" ht="63" x14ac:dyDescent="0.2">
      <c r="A72" s="36" t="str">
        <f>[1]I0515_1037000158513_10_69_0!A72</f>
        <v>1.4.2</v>
      </c>
      <c r="B72" s="50" t="str">
        <f>[1]I0515_1037000158513_10_69_0!B72</f>
        <v>Обеспечение надежности электроснабжения путем замены неизолированного провода на СИП на сетях 6/10кВ</v>
      </c>
      <c r="C72" s="36" t="str">
        <f>[1]I0515_1037000158513_10_69_0!C72</f>
        <v>О_0004500010</v>
      </c>
      <c r="D72" s="47">
        <v>0.83033402879078699</v>
      </c>
      <c r="E72" s="47">
        <v>0</v>
      </c>
      <c r="F72" s="48"/>
      <c r="G72" s="48"/>
      <c r="H72" s="48">
        <v>9.9600000000000009</v>
      </c>
      <c r="I72" s="47">
        <v>0.83033402879078699</v>
      </c>
      <c r="J72" s="47">
        <v>21.813538294250399</v>
      </c>
      <c r="K72" s="47">
        <f t="shared" ref="K72:L76" si="42">M72+O72+Q72+S72</f>
        <v>5.2643448213840003</v>
      </c>
      <c r="L72" s="47">
        <f t="shared" si="42"/>
        <v>0</v>
      </c>
      <c r="M72" s="47">
        <f>[1]I0515_1037000158513_13_69_0!M75</f>
        <v>0</v>
      </c>
      <c r="N72" s="47">
        <f>[1]I0515_1037000158513_13_69_0!AV75</f>
        <v>0</v>
      </c>
      <c r="O72" s="47">
        <f>[1]I0515_1037000158513_13_69_0!T75</f>
        <v>2.6321724106920001</v>
      </c>
      <c r="P72" s="47">
        <v>0</v>
      </c>
      <c r="Q72" s="47">
        <f>[1]I0515_1037000158513_13_69_0!AA75</f>
        <v>2.6321724106920001</v>
      </c>
      <c r="R72" s="47">
        <v>0</v>
      </c>
      <c r="S72" s="47">
        <f>[1]I0515_1037000158513_13_69_0!AH75</f>
        <v>0</v>
      </c>
      <c r="T72" s="47">
        <v>0</v>
      </c>
      <c r="U72" s="47">
        <f t="shared" ref="U72:U75" si="43">I72-L72/H72</f>
        <v>0.83033402879078699</v>
      </c>
      <c r="V72" s="47">
        <f t="shared" ref="V72:V76" si="44">J72-L72</f>
        <v>21.813538294250399</v>
      </c>
      <c r="W72" s="47">
        <f t="shared" ref="W72:W76" si="45">(N72)-(M72)</f>
        <v>0</v>
      </c>
      <c r="X72" s="49" t="str">
        <f t="shared" ref="X72:X76" si="46">IFERROR((W72)/(M72),"нд")</f>
        <v>нд</v>
      </c>
      <c r="Y72" s="51" t="str">
        <f>[1]I0515_1037000158513_10_69_0!AF72</f>
        <v>нд</v>
      </c>
      <c r="Z72" s="45"/>
      <c r="AA72" s="52"/>
    </row>
    <row r="73" spans="1:27" s="18" customFormat="1" ht="47.25" x14ac:dyDescent="0.2">
      <c r="A73" s="36" t="str">
        <f>[1]I0515_1037000158513_10_69_0!A73</f>
        <v>1.4.3</v>
      </c>
      <c r="B73" s="50" t="str">
        <f>[1]I0515_1037000158513_10_69_0!B73</f>
        <v>Обеспечение надежности электроснабжения путем выноса ВЛ 10кВ с частных территорий</v>
      </c>
      <c r="C73" s="36" t="str">
        <f>[1]I0515_1037000158513_10_69_0!C73</f>
        <v>О_0000500011</v>
      </c>
      <c r="D73" s="47">
        <v>0.11114102207293668</v>
      </c>
      <c r="E73" s="47">
        <v>0</v>
      </c>
      <c r="F73" s="48"/>
      <c r="G73" s="48"/>
      <c r="H73" s="48">
        <v>9.9600000000000009</v>
      </c>
      <c r="I73" s="47">
        <v>0.11114102207293668</v>
      </c>
      <c r="J73" s="47">
        <v>1.273898395</v>
      </c>
      <c r="K73" s="47">
        <f t="shared" si="42"/>
        <v>1.273898395</v>
      </c>
      <c r="L73" s="47">
        <f t="shared" si="42"/>
        <v>0</v>
      </c>
      <c r="M73" s="47">
        <f>[1]I0515_1037000158513_13_69_0!M76</f>
        <v>0</v>
      </c>
      <c r="N73" s="47">
        <f>[1]I0515_1037000158513_13_69_0!AV76</f>
        <v>0</v>
      </c>
      <c r="O73" s="47">
        <f>[1]I0515_1037000158513_13_69_0!T76</f>
        <v>0</v>
      </c>
      <c r="P73" s="47">
        <v>0</v>
      </c>
      <c r="Q73" s="47">
        <f>[1]I0515_1037000158513_13_69_0!AA76</f>
        <v>1.273898395</v>
      </c>
      <c r="R73" s="47">
        <v>0</v>
      </c>
      <c r="S73" s="47">
        <f>[1]I0515_1037000158513_13_69_0!AH76</f>
        <v>0</v>
      </c>
      <c r="T73" s="47">
        <v>0</v>
      </c>
      <c r="U73" s="47">
        <f t="shared" si="43"/>
        <v>0.11114102207293668</v>
      </c>
      <c r="V73" s="47">
        <f t="shared" si="44"/>
        <v>1.273898395</v>
      </c>
      <c r="W73" s="47">
        <f t="shared" si="45"/>
        <v>0</v>
      </c>
      <c r="X73" s="49" t="str">
        <f t="shared" si="46"/>
        <v>нд</v>
      </c>
      <c r="Y73" s="51" t="str">
        <f>[1]I0515_1037000158513_10_69_0!AF73</f>
        <v>нд</v>
      </c>
      <c r="Z73" s="45"/>
      <c r="AA73" s="52"/>
    </row>
    <row r="74" spans="1:27" s="18" customFormat="1" ht="39.75" customHeight="1" x14ac:dyDescent="0.2">
      <c r="A74" s="36" t="str">
        <f>[1]I0515_1037000158513_10_69_0!A74</f>
        <v>1.4.4</v>
      </c>
      <c r="B74" s="50" t="str">
        <f>[1]I0515_1037000158513_10_69_0!B74</f>
        <v>Реконструкция и модернизация сетей электроснабжения 0,4кВ</v>
      </c>
      <c r="C74" s="36" t="str">
        <f>[1]I0515_1037000158513_10_69_0!C74</f>
        <v>О_0004500012</v>
      </c>
      <c r="D74" s="47">
        <v>9.8190487811900198</v>
      </c>
      <c r="E74" s="47">
        <v>0</v>
      </c>
      <c r="F74" s="48"/>
      <c r="G74" s="48"/>
      <c r="H74" s="48">
        <v>10.050000000000001</v>
      </c>
      <c r="I74" s="47">
        <v>9.8190487811900198</v>
      </c>
      <c r="J74" s="47">
        <v>122.57450755588</v>
      </c>
      <c r="K74" s="47">
        <f t="shared" si="42"/>
        <v>21.557726718000001</v>
      </c>
      <c r="L74" s="47">
        <f t="shared" si="42"/>
        <v>1.6419532699999999</v>
      </c>
      <c r="M74" s="47">
        <f>[1]I0515_1037000158513_13_69_0!M77</f>
        <v>5.3894316795000003</v>
      </c>
      <c r="N74" s="47">
        <v>1.6419532699999999</v>
      </c>
      <c r="O74" s="47">
        <f>M74</f>
        <v>5.3894316795000003</v>
      </c>
      <c r="P74" s="47">
        <v>0</v>
      </c>
      <c r="Q74" s="47">
        <f>M74</f>
        <v>5.3894316795000003</v>
      </c>
      <c r="R74" s="47">
        <v>0</v>
      </c>
      <c r="S74" s="47">
        <f>M74</f>
        <v>5.3894316795000003</v>
      </c>
      <c r="T74" s="47">
        <v>0</v>
      </c>
      <c r="U74" s="47">
        <v>9.6556703463641487</v>
      </c>
      <c r="V74" s="47">
        <f t="shared" si="44"/>
        <v>120.93255428588</v>
      </c>
      <c r="W74" s="47">
        <f t="shared" si="45"/>
        <v>-3.7474784095000002</v>
      </c>
      <c r="X74" s="49">
        <f t="shared" si="46"/>
        <v>-0.69533832737029322</v>
      </c>
      <c r="Y74" s="51" t="str">
        <f>[1]I0515_1037000158513_10_69_0!AF74</f>
        <v>Проект реализован не в полном объеме</v>
      </c>
      <c r="Z74" s="45"/>
      <c r="AA74" s="52"/>
    </row>
    <row r="75" spans="1:27" s="18" customFormat="1" ht="78.75" x14ac:dyDescent="0.2">
      <c r="A75" s="36" t="str">
        <f>[1]I0515_1037000158513_10_69_0!A75</f>
        <v>1.4.5</v>
      </c>
      <c r="B75" s="50" t="str">
        <f>[1]I0515_1037000158513_10_69_0!B75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5" s="36" t="str">
        <f>[1]I0515_1037000158513_10_69_0!C75</f>
        <v>О_1004560013</v>
      </c>
      <c r="D75" s="47">
        <v>5.377140676583493</v>
      </c>
      <c r="E75" s="47">
        <v>0</v>
      </c>
      <c r="F75" s="48"/>
      <c r="G75" s="48"/>
      <c r="H75" s="48">
        <v>9.9600000000000009</v>
      </c>
      <c r="I75" s="47">
        <v>5.377140676583493</v>
      </c>
      <c r="J75" s="47">
        <v>69.009194873880006</v>
      </c>
      <c r="K75" s="47">
        <f t="shared" si="42"/>
        <v>16.788333415499999</v>
      </c>
      <c r="L75" s="47">
        <f t="shared" si="42"/>
        <v>0</v>
      </c>
      <c r="M75" s="47">
        <v>0</v>
      </c>
      <c r="N75" s="47">
        <f>[1]I0515_1037000158513_13_69_0!AV81</f>
        <v>0</v>
      </c>
      <c r="O75" s="47">
        <v>0</v>
      </c>
      <c r="P75" s="47">
        <v>0</v>
      </c>
      <c r="Q75" s="47">
        <f>[1]I0515_1037000158513_13_69_0!AA78</f>
        <v>9.0081206014999999</v>
      </c>
      <c r="R75" s="47">
        <v>0</v>
      </c>
      <c r="S75" s="47">
        <f>[1]I0515_1037000158513_13_69_0!AH78</f>
        <v>7.7802128140000004</v>
      </c>
      <c r="T75" s="47">
        <v>0</v>
      </c>
      <c r="U75" s="47">
        <f t="shared" si="43"/>
        <v>5.377140676583493</v>
      </c>
      <c r="V75" s="47">
        <f t="shared" si="44"/>
        <v>69.009194873880006</v>
      </c>
      <c r="W75" s="47">
        <f t="shared" si="45"/>
        <v>0</v>
      </c>
      <c r="X75" s="49" t="str">
        <f t="shared" si="46"/>
        <v>нд</v>
      </c>
      <c r="Y75" s="51" t="str">
        <f>[1]I0515_1037000158513_10_69_0!AF75</f>
        <v>нд</v>
      </c>
      <c r="Z75" s="45"/>
      <c r="AA75" s="52"/>
    </row>
    <row r="76" spans="1:27" s="18" customFormat="1" ht="28.5" customHeight="1" x14ac:dyDescent="0.2">
      <c r="A76" s="36" t="str">
        <f>[1]I0515_1037000158513_10_69_0!A76</f>
        <v>1.4.7</v>
      </c>
      <c r="B76" s="50" t="str">
        <f>[1]I0515_1037000158513_10_69_0!B76</f>
        <v>Установка трансформаторов в ТП</v>
      </c>
      <c r="C76" s="36" t="str">
        <f>[1]I0515_1037000158513_10_69_0!C76</f>
        <v>О_0200000015</v>
      </c>
      <c r="D76" s="47">
        <v>3.595619905950096</v>
      </c>
      <c r="E76" s="47">
        <v>0</v>
      </c>
      <c r="F76" s="48"/>
      <c r="G76" s="48"/>
      <c r="H76" s="48">
        <v>10.050000000000001</v>
      </c>
      <c r="I76" s="47">
        <v>3.595619905950096</v>
      </c>
      <c r="J76" s="47">
        <v>45.770628577640004</v>
      </c>
      <c r="K76" s="47">
        <f t="shared" si="42"/>
        <v>8.3968794800000097</v>
      </c>
      <c r="L76" s="47">
        <f t="shared" si="42"/>
        <v>1.0497545699999999</v>
      </c>
      <c r="M76" s="47">
        <v>0</v>
      </c>
      <c r="N76" s="47">
        <f>[1]I0515_1037000158513_13_69_0!AV79</f>
        <v>1.0497545699999999</v>
      </c>
      <c r="O76" s="47">
        <f>[1]I0515_1037000158513_13_69_0!T79</f>
        <v>2.7989598266666702</v>
      </c>
      <c r="P76" s="47">
        <v>0</v>
      </c>
      <c r="Q76" s="47">
        <f>[1]I0515_1037000158513_13_69_0!AA79</f>
        <v>2.7989598266666702</v>
      </c>
      <c r="R76" s="47">
        <v>0</v>
      </c>
      <c r="S76" s="47">
        <f>[1]I0515_1037000158513_13_69_0!AH79</f>
        <v>2.7989598266666702</v>
      </c>
      <c r="T76" s="47">
        <v>0</v>
      </c>
      <c r="U76" s="47">
        <v>3.49116671490532</v>
      </c>
      <c r="V76" s="47">
        <f t="shared" si="44"/>
        <v>44.720874007640006</v>
      </c>
      <c r="W76" s="47">
        <f t="shared" si="45"/>
        <v>1.0497545699999999</v>
      </c>
      <c r="X76" s="49" t="str">
        <f t="shared" si="46"/>
        <v>нд</v>
      </c>
      <c r="Y76" s="51" t="str">
        <f>[1]I0515_1037000158513_10_69_0!AF76</f>
        <v>нд</v>
      </c>
      <c r="Z76" s="45"/>
      <c r="AA76" s="52"/>
    </row>
    <row r="77" spans="1:27" ht="47.25" x14ac:dyDescent="0.2">
      <c r="A77" s="38" t="s">
        <v>139</v>
      </c>
      <c r="B77" s="46" t="s">
        <v>140</v>
      </c>
      <c r="C77" s="38" t="s">
        <v>49</v>
      </c>
      <c r="D77" s="47">
        <v>0</v>
      </c>
      <c r="E77" s="47">
        <v>0</v>
      </c>
      <c r="F77" s="48">
        <v>0</v>
      </c>
      <c r="G77" s="48">
        <v>0</v>
      </c>
      <c r="H77" s="48"/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49" t="str">
        <f t="shared" si="33"/>
        <v>нд</v>
      </c>
      <c r="Y77" s="36" t="s">
        <v>50</v>
      </c>
      <c r="Z77" s="45"/>
      <c r="AA77" s="45"/>
    </row>
    <row r="78" spans="1:27" ht="31.5" x14ac:dyDescent="0.2">
      <c r="A78" s="38" t="s">
        <v>141</v>
      </c>
      <c r="B78" s="46" t="s">
        <v>142</v>
      </c>
      <c r="C78" s="38" t="s">
        <v>49</v>
      </c>
      <c r="D78" s="47">
        <f t="shared" ref="D78" si="47">SUM(D79:D87)</f>
        <v>10.702782576242271</v>
      </c>
      <c r="E78" s="47">
        <f>SUM(E79:E87)</f>
        <v>0</v>
      </c>
      <c r="F78" s="48">
        <f>SUM(F79:F87)</f>
        <v>0</v>
      </c>
      <c r="G78" s="48">
        <f>SUM(G79:G87)</f>
        <v>0</v>
      </c>
      <c r="H78" s="48"/>
      <c r="I78" s="47">
        <f t="shared" ref="I78:W78" si="48">SUM(I79:I87)</f>
        <v>10.702782576242271</v>
      </c>
      <c r="J78" s="47">
        <f t="shared" si="48"/>
        <v>81.29559465030664</v>
      </c>
      <c r="K78" s="47">
        <f t="shared" si="48"/>
        <v>30.738424646973343</v>
      </c>
      <c r="L78" s="47">
        <f t="shared" si="48"/>
        <v>0</v>
      </c>
      <c r="M78" s="47">
        <f t="shared" si="48"/>
        <v>6.5141463136400004</v>
      </c>
      <c r="N78" s="47">
        <f t="shared" si="48"/>
        <v>0</v>
      </c>
      <c r="O78" s="47">
        <f t="shared" si="48"/>
        <v>3.0547000000000004</v>
      </c>
      <c r="P78" s="47">
        <f t="shared" si="48"/>
        <v>0</v>
      </c>
      <c r="Q78" s="47">
        <f t="shared" si="48"/>
        <v>9.9779683333333402</v>
      </c>
      <c r="R78" s="47">
        <f t="shared" si="48"/>
        <v>0</v>
      </c>
      <c r="S78" s="47">
        <f t="shared" si="48"/>
        <v>11.191610000000001</v>
      </c>
      <c r="T78" s="47">
        <f t="shared" si="48"/>
        <v>0</v>
      </c>
      <c r="U78" s="47">
        <f t="shared" si="48"/>
        <v>10.702782576242271</v>
      </c>
      <c r="V78" s="47">
        <f t="shared" si="48"/>
        <v>81.29559465030664</v>
      </c>
      <c r="W78" s="47">
        <f t="shared" si="48"/>
        <v>-6.5141463136400004</v>
      </c>
      <c r="X78" s="49">
        <f t="shared" si="33"/>
        <v>-0.33325871408151203</v>
      </c>
      <c r="Y78" s="36" t="s">
        <v>50</v>
      </c>
      <c r="Z78" s="45"/>
      <c r="AA78" s="45"/>
    </row>
    <row r="79" spans="1:27" ht="34.5" customHeight="1" x14ac:dyDescent="0.2">
      <c r="A79" s="36" t="str">
        <f>[1]I0515_1037000158513_10_69_0!A79</f>
        <v>1.6.3</v>
      </c>
      <c r="B79" s="50" t="str">
        <f>[1]I0515_1037000158513_10_69_0!B79</f>
        <v>Приобретение легкового автомобиля</v>
      </c>
      <c r="C79" s="36" t="str">
        <f>[1]I0515_1037000158513_10_69_0!C79</f>
        <v>О_0000007018</v>
      </c>
      <c r="D79" s="47">
        <v>1.1487523992322457</v>
      </c>
      <c r="E79" s="47">
        <v>0</v>
      </c>
      <c r="F79" s="48"/>
      <c r="G79" s="48"/>
      <c r="H79" s="48">
        <v>9.9600000000000009</v>
      </c>
      <c r="I79" s="47">
        <v>1.1487523992322457</v>
      </c>
      <c r="J79" s="47">
        <v>14.430500000000002</v>
      </c>
      <c r="K79" s="47">
        <f t="shared" ref="K79:L87" si="49">M79+O79+Q79+S79</f>
        <v>1.51088</v>
      </c>
      <c r="L79" s="47">
        <f t="shared" si="49"/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f>[1]I0515_1037000158513_13_69_0!AH82</f>
        <v>1.51088</v>
      </c>
      <c r="T79" s="47">
        <v>0</v>
      </c>
      <c r="U79" s="47">
        <f t="shared" ref="U79:U87" si="50">I79-L79/H79</f>
        <v>1.1487523992322457</v>
      </c>
      <c r="V79" s="47">
        <f t="shared" ref="V79:V87" si="51">J79-L79</f>
        <v>14.430500000000002</v>
      </c>
      <c r="W79" s="47">
        <f t="shared" ref="W79:W87" si="52">(N79)-(M79)</f>
        <v>0</v>
      </c>
      <c r="X79" s="49" t="str">
        <f t="shared" ref="X79:X87" si="53">IFERROR((W79)/(M79),"нд")</f>
        <v>нд</v>
      </c>
      <c r="Y79" s="51" t="str">
        <f>[1]I0515_1037000158513_10_69_0!AF79</f>
        <v>нд</v>
      </c>
      <c r="Z79" s="45"/>
      <c r="AA79" s="45"/>
    </row>
    <row r="80" spans="1:27" ht="34.5" customHeight="1" x14ac:dyDescent="0.2">
      <c r="A80" s="36" t="str">
        <f>[1]I0515_1037000158513_10_69_0!A80</f>
        <v>1.6.7</v>
      </c>
      <c r="B80" s="50" t="str">
        <f>[1]I0515_1037000158513_10_69_0!B80</f>
        <v>Приобретение самосвала</v>
      </c>
      <c r="C80" s="36" t="str">
        <f>[1]I0515_1037000158513_10_69_0!C80</f>
        <v>О_0000007022</v>
      </c>
      <c r="D80" s="47">
        <v>2.5601407549584132</v>
      </c>
      <c r="E80" s="47">
        <v>0</v>
      </c>
      <c r="F80" s="48"/>
      <c r="G80" s="48"/>
      <c r="H80" s="48">
        <v>9.9600000000000009</v>
      </c>
      <c r="I80" s="47">
        <v>2.5601407549584132</v>
      </c>
      <c r="J80" s="47">
        <v>31.429728333333301</v>
      </c>
      <c r="K80" s="47">
        <f t="shared" si="49"/>
        <v>4.4507300000000001</v>
      </c>
      <c r="L80" s="47">
        <f t="shared" si="49"/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f>[1]I0515_1037000158513_13_69_0!AH83</f>
        <v>4.4507300000000001</v>
      </c>
      <c r="T80" s="47">
        <v>0</v>
      </c>
      <c r="U80" s="47">
        <f t="shared" si="50"/>
        <v>2.5601407549584132</v>
      </c>
      <c r="V80" s="47">
        <f t="shared" si="51"/>
        <v>31.429728333333301</v>
      </c>
      <c r="W80" s="47">
        <f t="shared" si="52"/>
        <v>0</v>
      </c>
      <c r="X80" s="49" t="str">
        <f t="shared" si="53"/>
        <v>нд</v>
      </c>
      <c r="Y80" s="51" t="str">
        <f>[1]I0515_1037000158513_10_69_0!AF80</f>
        <v>нд</v>
      </c>
      <c r="Z80" s="45"/>
      <c r="AA80" s="45"/>
    </row>
    <row r="81" spans="1:27" ht="34.5" customHeight="1" x14ac:dyDescent="0.2">
      <c r="A81" s="36" t="str">
        <f>[1]I0515_1037000158513_10_69_0!A81</f>
        <v>1.6.9</v>
      </c>
      <c r="B81" s="50" t="str">
        <f>[1]I0515_1037000158513_10_69_0!B81</f>
        <v>Приобретение гидромолота</v>
      </c>
      <c r="C81" s="36" t="str">
        <f>[1]I0515_1037000158513_10_69_0!C81</f>
        <v>О_0000000824</v>
      </c>
      <c r="D81" s="47">
        <v>0.3068618042226488</v>
      </c>
      <c r="E81" s="47">
        <v>0</v>
      </c>
      <c r="F81" s="48"/>
      <c r="G81" s="48"/>
      <c r="H81" s="48">
        <v>9.9600000000000009</v>
      </c>
      <c r="I81" s="47">
        <v>0.3068618042226488</v>
      </c>
      <c r="J81" s="47">
        <v>3.6366233366666698</v>
      </c>
      <c r="K81" s="47">
        <f t="shared" si="49"/>
        <v>1.11486166666667</v>
      </c>
      <c r="L81" s="47">
        <f t="shared" si="49"/>
        <v>0</v>
      </c>
      <c r="M81" s="47">
        <v>0</v>
      </c>
      <c r="N81" s="47">
        <v>0</v>
      </c>
      <c r="O81" s="47">
        <v>0</v>
      </c>
      <c r="P81" s="47">
        <v>0</v>
      </c>
      <c r="Q81" s="47">
        <f>[1]I0515_1037000158513_13_69_0!AA84</f>
        <v>1.11486166666667</v>
      </c>
      <c r="R81" s="47">
        <v>0</v>
      </c>
      <c r="S81" s="47">
        <v>0</v>
      </c>
      <c r="T81" s="47">
        <v>0</v>
      </c>
      <c r="U81" s="47">
        <f t="shared" si="50"/>
        <v>0.3068618042226488</v>
      </c>
      <c r="V81" s="47">
        <f t="shared" si="51"/>
        <v>3.6366233366666698</v>
      </c>
      <c r="W81" s="47">
        <f t="shared" si="52"/>
        <v>0</v>
      </c>
      <c r="X81" s="49" t="str">
        <f t="shared" si="53"/>
        <v>нд</v>
      </c>
      <c r="Y81" s="51" t="str">
        <f>[1]I0515_1037000158513_10_69_0!AF81</f>
        <v>нд</v>
      </c>
      <c r="Z81" s="45"/>
      <c r="AA81" s="45"/>
    </row>
    <row r="82" spans="1:27" ht="34.5" customHeight="1" x14ac:dyDescent="0.2">
      <c r="A82" s="36" t="str">
        <f>[1]I0515_1037000158513_10_69_0!A82</f>
        <v>1.6.10</v>
      </c>
      <c r="B82" s="50" t="str">
        <f>[1]I0515_1037000158513_10_69_0!B82</f>
        <v>Приобретение передвижной мастерской</v>
      </c>
      <c r="C82" s="36" t="str">
        <f>[1]I0515_1037000158513_10_69_0!C82</f>
        <v>О_0000007025</v>
      </c>
      <c r="D82" s="47">
        <v>0.56749840051183631</v>
      </c>
      <c r="E82" s="47">
        <v>0</v>
      </c>
      <c r="F82" s="48"/>
      <c r="G82" s="48"/>
      <c r="H82" s="48">
        <v>9.9600000000000009</v>
      </c>
      <c r="I82" s="47">
        <v>0.56749840051183631</v>
      </c>
      <c r="J82" s="47">
        <v>6.1853466666666703</v>
      </c>
      <c r="K82" s="47">
        <f t="shared" si="49"/>
        <v>6.1853466666666703</v>
      </c>
      <c r="L82" s="47">
        <f t="shared" si="49"/>
        <v>0</v>
      </c>
      <c r="M82" s="47">
        <v>0</v>
      </c>
      <c r="N82" s="47">
        <v>0</v>
      </c>
      <c r="O82" s="47">
        <v>0</v>
      </c>
      <c r="P82" s="47">
        <v>0</v>
      </c>
      <c r="Q82" s="47">
        <f>[1]I0515_1037000158513_13_69_0!AA85</f>
        <v>6.1853466666666703</v>
      </c>
      <c r="R82" s="47">
        <v>0</v>
      </c>
      <c r="S82" s="47">
        <v>0</v>
      </c>
      <c r="T82" s="47">
        <v>0</v>
      </c>
      <c r="U82" s="47">
        <f t="shared" si="50"/>
        <v>0.56749840051183631</v>
      </c>
      <c r="V82" s="47">
        <f t="shared" si="51"/>
        <v>6.1853466666666703</v>
      </c>
      <c r="W82" s="47">
        <f t="shared" si="52"/>
        <v>0</v>
      </c>
      <c r="X82" s="49" t="str">
        <f t="shared" si="53"/>
        <v>нд</v>
      </c>
      <c r="Y82" s="51" t="str">
        <f>[1]I0515_1037000158513_10_69_0!AF82</f>
        <v>нд</v>
      </c>
      <c r="Z82" s="45"/>
      <c r="AA82" s="45"/>
    </row>
    <row r="83" spans="1:27" ht="34.5" customHeight="1" x14ac:dyDescent="0.2">
      <c r="A83" s="36" t="str">
        <f>[1]I0515_1037000158513_10_69_0!A83</f>
        <v>1.6.11</v>
      </c>
      <c r="B83" s="50" t="str">
        <f>[1]I0515_1037000158513_10_69_0!B83</f>
        <v>Приобретение трассоискателя</v>
      </c>
      <c r="C83" s="36" t="str">
        <f>[1]I0515_1037000158513_10_69_0!C83</f>
        <v>О_0000000826</v>
      </c>
      <c r="D83" s="47">
        <v>9.3783855832800175E-2</v>
      </c>
      <c r="E83" s="47">
        <v>0</v>
      </c>
      <c r="F83" s="48"/>
      <c r="G83" s="48"/>
      <c r="H83" s="48">
        <v>9.9600000000000009</v>
      </c>
      <c r="I83" s="47">
        <v>9.3783855832800175E-2</v>
      </c>
      <c r="J83" s="47">
        <v>1.2266163136399999</v>
      </c>
      <c r="K83" s="47">
        <f t="shared" si="49"/>
        <v>1.2266163136399999</v>
      </c>
      <c r="L83" s="47">
        <f t="shared" si="49"/>
        <v>0</v>
      </c>
      <c r="M83" s="47">
        <f>[1]I0515_1037000158513_13_69_0!F86</f>
        <v>1.2266163136399999</v>
      </c>
      <c r="N83" s="47">
        <f>[1]I0515_1037000158513_13_69_0!AV95</f>
        <v>0</v>
      </c>
      <c r="O83" s="47">
        <v>0</v>
      </c>
      <c r="P83" s="47">
        <v>0</v>
      </c>
      <c r="Q83" s="47">
        <f>[1]I0515_1037000158513_13_69_0!AA86</f>
        <v>0</v>
      </c>
      <c r="R83" s="47">
        <v>0</v>
      </c>
      <c r="S83" s="47">
        <v>0</v>
      </c>
      <c r="T83" s="47">
        <v>0</v>
      </c>
      <c r="U83" s="47">
        <f t="shared" si="50"/>
        <v>9.3783855832800175E-2</v>
      </c>
      <c r="V83" s="47">
        <f t="shared" si="51"/>
        <v>1.2266163136399999</v>
      </c>
      <c r="W83" s="47">
        <f t="shared" si="52"/>
        <v>-1.2266163136399999</v>
      </c>
      <c r="X83" s="49">
        <f t="shared" si="53"/>
        <v>-1</v>
      </c>
      <c r="Y83" s="51" t="str">
        <f>[1]I0515_1037000158513_10_69_0!AF83</f>
        <v>Перенесен срок реализации проекта</v>
      </c>
      <c r="Z83" s="45"/>
      <c r="AA83" s="45"/>
    </row>
    <row r="84" spans="1:27" ht="34.5" customHeight="1" x14ac:dyDescent="0.2">
      <c r="A84" s="36" t="str">
        <f>[1]I0515_1037000158513_10_69_0!A84</f>
        <v>1.6.14</v>
      </c>
      <c r="B84" s="50" t="str">
        <f>[1]I0515_1037000158513_10_69_0!B84</f>
        <v>Приобретение стационарной лаборатории ЛЭИС-100</v>
      </c>
      <c r="C84" s="36" t="str">
        <f>[1]I0515_1037000158513_10_69_0!C84</f>
        <v>О_0000000828</v>
      </c>
      <c r="D84" s="47">
        <v>0.40427063339731284</v>
      </c>
      <c r="E84" s="47">
        <v>0</v>
      </c>
      <c r="F84" s="48"/>
      <c r="G84" s="48"/>
      <c r="H84" s="48">
        <v>9.9600000000000009</v>
      </c>
      <c r="I84" s="47">
        <v>0.40427063339731284</v>
      </c>
      <c r="J84" s="47">
        <v>5.2875300000000003</v>
      </c>
      <c r="K84" s="47">
        <f t="shared" si="49"/>
        <v>5.2875300000000003</v>
      </c>
      <c r="L84" s="47">
        <f t="shared" si="49"/>
        <v>0</v>
      </c>
      <c r="M84" s="47">
        <f>[1]I0515_1037000158513_13_69_0!F87</f>
        <v>5.2875300000000003</v>
      </c>
      <c r="N84" s="47">
        <f>[1]I0515_1037000158513_13_69_0!AV96</f>
        <v>0</v>
      </c>
      <c r="O84" s="47">
        <f>[1]I0515_1037000158513_13_69_0!T87</f>
        <v>0</v>
      </c>
      <c r="P84" s="47">
        <v>0</v>
      </c>
      <c r="Q84" s="47">
        <f>[1]I0515_1037000158513_13_69_0!AA87</f>
        <v>0</v>
      </c>
      <c r="R84" s="47">
        <v>0</v>
      </c>
      <c r="S84" s="47">
        <f>[1]I0515_1037000158513_13_69_0!AH87</f>
        <v>0</v>
      </c>
      <c r="T84" s="47">
        <v>0</v>
      </c>
      <c r="U84" s="47">
        <f t="shared" si="50"/>
        <v>0.40427063339731284</v>
      </c>
      <c r="V84" s="47">
        <f t="shared" si="51"/>
        <v>5.2875300000000003</v>
      </c>
      <c r="W84" s="47">
        <f t="shared" si="52"/>
        <v>-5.2875300000000003</v>
      </c>
      <c r="X84" s="49">
        <f t="shared" si="53"/>
        <v>-1</v>
      </c>
      <c r="Y84" s="51" t="str">
        <f>[1]I0515_1037000158513_10_69_0!AF84</f>
        <v>Перенесен срок реализации проекта</v>
      </c>
      <c r="Z84" s="45"/>
      <c r="AA84" s="45"/>
    </row>
    <row r="85" spans="1:27" ht="40.5" customHeight="1" x14ac:dyDescent="0.2">
      <c r="A85" s="36" t="str">
        <f>[1]I0515_1037000158513_10_69_0!A85</f>
        <v>1.6.15</v>
      </c>
      <c r="B85" s="50" t="str">
        <f>[1]I0515_1037000158513_10_69_0!B85</f>
        <v>Приобретение информационно-вычислительной техники</v>
      </c>
      <c r="C85" s="36" t="str">
        <f>[1]I0515_1037000158513_10_69_0!C85</f>
        <v>О_0000000829</v>
      </c>
      <c r="D85" s="47">
        <v>0.91938579654510599</v>
      </c>
      <c r="E85" s="47">
        <v>0</v>
      </c>
      <c r="F85" s="48"/>
      <c r="G85" s="48"/>
      <c r="H85" s="48">
        <v>9.9600000000000009</v>
      </c>
      <c r="I85" s="47">
        <v>0.91938579654510599</v>
      </c>
      <c r="J85" s="47">
        <v>10.814550000000002</v>
      </c>
      <c r="K85" s="47">
        <f t="shared" si="49"/>
        <v>2.6777600000000006</v>
      </c>
      <c r="L85" s="47">
        <f t="shared" si="49"/>
        <v>0</v>
      </c>
      <c r="M85" s="47">
        <f>[1]I0515_1037000158513_13_69_0!M88</f>
        <v>0</v>
      </c>
      <c r="N85" s="47">
        <f>[1]I0515_1037000158513_13_69_0!AV97</f>
        <v>0</v>
      </c>
      <c r="O85" s="47">
        <f>[1]I0515_1037000158513_13_69_0!T88</f>
        <v>0</v>
      </c>
      <c r="P85" s="47">
        <v>0</v>
      </c>
      <c r="Q85" s="47">
        <f>[1]I0515_1037000158513_13_69_0!AA88</f>
        <v>2.6777600000000006</v>
      </c>
      <c r="R85" s="47">
        <v>0</v>
      </c>
      <c r="S85" s="47">
        <f>[1]I0515_1037000158513_13_69_0!AH88</f>
        <v>0</v>
      </c>
      <c r="T85" s="47">
        <v>0</v>
      </c>
      <c r="U85" s="47">
        <f t="shared" si="50"/>
        <v>0.91938579654510599</v>
      </c>
      <c r="V85" s="47">
        <f t="shared" si="51"/>
        <v>10.814550000000002</v>
      </c>
      <c r="W85" s="47">
        <f t="shared" si="52"/>
        <v>0</v>
      </c>
      <c r="X85" s="49" t="str">
        <f t="shared" si="53"/>
        <v>нд</v>
      </c>
      <c r="Y85" s="51" t="str">
        <f>[1]I0515_1037000158513_10_69_0!AF85</f>
        <v>нд</v>
      </c>
      <c r="Z85" s="45"/>
      <c r="AA85" s="45"/>
    </row>
    <row r="86" spans="1:27" ht="68.25" customHeight="1" x14ac:dyDescent="0.2">
      <c r="A86" s="36" t="str">
        <f>[1]I0515_1037000158513_10_69_0!A86</f>
        <v>1.6.16</v>
      </c>
      <c r="B86" s="50" t="str">
        <f>[1]I0515_1037000158513_10_69_0!B86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6" s="36" t="str">
        <f>[1]I0515_1037000158513_10_69_0!C86</f>
        <v>О_0000000830</v>
      </c>
      <c r="D86" s="47">
        <v>0.22208893154190659</v>
      </c>
      <c r="E86" s="47">
        <v>0</v>
      </c>
      <c r="F86" s="48"/>
      <c r="G86" s="48"/>
      <c r="H86" s="48">
        <v>9.9600000000000009</v>
      </c>
      <c r="I86" s="47">
        <v>0.22208893154190659</v>
      </c>
      <c r="J86" s="47">
        <v>3.0547000000000004</v>
      </c>
      <c r="K86" s="47">
        <f t="shared" si="49"/>
        <v>3.0547000000000004</v>
      </c>
      <c r="L86" s="47">
        <f t="shared" si="49"/>
        <v>0</v>
      </c>
      <c r="M86" s="47">
        <f>[1]I0515_1037000158513_13_69_0!M89</f>
        <v>0</v>
      </c>
      <c r="N86" s="47">
        <f>[1]I0515_1037000158513_13_69_0!AV98</f>
        <v>0</v>
      </c>
      <c r="O86" s="47">
        <f>[1]I0515_1037000158513_13_69_0!T89</f>
        <v>3.0547000000000004</v>
      </c>
      <c r="P86" s="47">
        <v>0</v>
      </c>
      <c r="Q86" s="47">
        <f>[1]I0515_1037000158513_13_69_0!AA89</f>
        <v>0</v>
      </c>
      <c r="R86" s="47">
        <v>0</v>
      </c>
      <c r="S86" s="47">
        <v>0</v>
      </c>
      <c r="T86" s="47">
        <v>0</v>
      </c>
      <c r="U86" s="47">
        <f t="shared" si="50"/>
        <v>0.22208893154190659</v>
      </c>
      <c r="V86" s="47">
        <f t="shared" si="51"/>
        <v>3.0547000000000004</v>
      </c>
      <c r="W86" s="47">
        <f t="shared" si="52"/>
        <v>0</v>
      </c>
      <c r="X86" s="49" t="str">
        <f t="shared" si="53"/>
        <v>нд</v>
      </c>
      <c r="Y86" s="51" t="str">
        <f>[1]I0515_1037000158513_10_69_0!AF86</f>
        <v>нд</v>
      </c>
      <c r="Z86" s="45"/>
      <c r="AA86" s="45"/>
    </row>
    <row r="87" spans="1:27" ht="44.25" customHeight="1" x14ac:dyDescent="0.2">
      <c r="A87" s="36" t="str">
        <f>[1]I0515_1037000158513_10_69_0!A87</f>
        <v>1.6.17</v>
      </c>
      <c r="B87" s="50" t="str">
        <f>[1]I0515_1037000158513_10_69_0!B87</f>
        <v>Разработка программного обеспечения "Геоинформационная система городских электрических сетей" (блок №7)</v>
      </c>
      <c r="C87" s="36" t="str">
        <f>[1]I0515_1037000158513_10_69_0!C87</f>
        <v>О_0000007031</v>
      </c>
      <c r="D87" s="47">
        <v>4.4800000000000004</v>
      </c>
      <c r="E87" s="47">
        <v>0</v>
      </c>
      <c r="F87" s="48"/>
      <c r="G87" s="48"/>
      <c r="H87" s="48">
        <v>9.9600000000000009</v>
      </c>
      <c r="I87" s="47">
        <v>4.4800000000000004</v>
      </c>
      <c r="J87" s="47">
        <v>5.23</v>
      </c>
      <c r="K87" s="47">
        <f t="shared" si="49"/>
        <v>5.23</v>
      </c>
      <c r="L87" s="47">
        <f t="shared" si="49"/>
        <v>0</v>
      </c>
      <c r="M87" s="47">
        <f>[1]I0515_1037000158513_13_69_0!M90</f>
        <v>0</v>
      </c>
      <c r="N87" s="47">
        <f>[1]I0515_1037000158513_13_69_0!AV99</f>
        <v>0</v>
      </c>
      <c r="O87" s="47">
        <f>[1]I0515_1037000158513_13_69_0!T90</f>
        <v>0</v>
      </c>
      <c r="P87" s="47">
        <v>0</v>
      </c>
      <c r="Q87" s="47">
        <f>[1]I0515_1037000158513_13_69_0!AA90</f>
        <v>0</v>
      </c>
      <c r="R87" s="47">
        <v>0</v>
      </c>
      <c r="S87" s="47">
        <f>[1]I0515_1037000158513_13_69_0!AG90</f>
        <v>5.23</v>
      </c>
      <c r="T87" s="47">
        <v>0</v>
      </c>
      <c r="U87" s="47">
        <f t="shared" si="50"/>
        <v>4.4800000000000004</v>
      </c>
      <c r="V87" s="47">
        <f t="shared" si="51"/>
        <v>5.23</v>
      </c>
      <c r="W87" s="47">
        <f t="shared" si="52"/>
        <v>0</v>
      </c>
      <c r="X87" s="49" t="str">
        <f t="shared" si="53"/>
        <v>нд</v>
      </c>
      <c r="Y87" s="51" t="str">
        <f>[1]I0515_1037000158513_10_69_0!AF87</f>
        <v>нд</v>
      </c>
      <c r="Z87" s="45"/>
      <c r="AA87" s="45"/>
    </row>
    <row r="88" spans="1:27" ht="15" x14ac:dyDescent="0.2">
      <c r="AA88" s="45"/>
    </row>
    <row r="89" spans="1:27" ht="18.75" x14ac:dyDescent="0.2">
      <c r="B89" s="54" t="s">
        <v>143</v>
      </c>
      <c r="C89" s="55"/>
      <c r="D89" s="81" t="s">
        <v>144</v>
      </c>
      <c r="E89" s="83"/>
      <c r="F89" s="56"/>
      <c r="G89" s="56"/>
      <c r="H89" s="56"/>
      <c r="I89" s="81"/>
      <c r="J89" s="79"/>
    </row>
    <row r="90" spans="1:27" ht="14.25" hidden="1" customHeight="1" x14ac:dyDescent="0.2">
      <c r="B90" s="54"/>
      <c r="C90" s="55"/>
      <c r="D90" s="57"/>
      <c r="E90" s="58"/>
      <c r="F90" s="57"/>
      <c r="G90" s="57"/>
      <c r="H90" s="57"/>
      <c r="I90" s="54"/>
      <c r="J90" s="54"/>
      <c r="M90" s="3"/>
      <c r="N90" s="3"/>
      <c r="O90" s="3"/>
      <c r="Q90" s="3"/>
      <c r="S90" s="3"/>
    </row>
    <row r="91" spans="1:27" ht="18.75" hidden="1" x14ac:dyDescent="0.2">
      <c r="B91" s="81" t="s">
        <v>145</v>
      </c>
      <c r="C91" s="81"/>
      <c r="D91" s="79" t="s">
        <v>146</v>
      </c>
      <c r="E91" s="80"/>
      <c r="F91" s="56"/>
      <c r="G91" s="56"/>
      <c r="H91" s="56"/>
      <c r="I91" s="81"/>
      <c r="J91" s="81"/>
      <c r="M91" s="3"/>
      <c r="N91" s="3"/>
      <c r="O91" s="3"/>
      <c r="Q91" s="3"/>
      <c r="S91" s="3"/>
    </row>
    <row r="92" spans="1:27" ht="12.75" hidden="1" customHeight="1" x14ac:dyDescent="0.2">
      <c r="B92" s="54"/>
      <c r="C92" s="55"/>
      <c r="D92" s="57"/>
      <c r="E92" s="58"/>
      <c r="F92" s="57"/>
      <c r="G92" s="57"/>
      <c r="H92" s="57"/>
      <c r="I92" s="54"/>
      <c r="J92" s="54"/>
      <c r="M92" s="3"/>
      <c r="N92" s="3"/>
      <c r="O92" s="3"/>
      <c r="Q92" s="3"/>
      <c r="S92" s="3"/>
    </row>
    <row r="93" spans="1:27" ht="37.5" hidden="1" x14ac:dyDescent="0.2">
      <c r="B93" s="54" t="s">
        <v>147</v>
      </c>
      <c r="C93" s="55"/>
      <c r="D93" s="79" t="s">
        <v>148</v>
      </c>
      <c r="E93" s="80"/>
      <c r="F93" s="56"/>
      <c r="G93" s="56"/>
      <c r="H93" s="56"/>
      <c r="I93" s="81"/>
      <c r="J93" s="81"/>
      <c r="M93" s="3"/>
      <c r="N93" s="3"/>
      <c r="O93" s="3"/>
      <c r="Q93" s="3"/>
      <c r="S93" s="3"/>
    </row>
    <row r="97" spans="15:15" x14ac:dyDescent="0.2">
      <c r="O97" s="59"/>
    </row>
  </sheetData>
  <autoFilter ref="A21:BF87"/>
  <mergeCells count="33">
    <mergeCell ref="U17:V18"/>
    <mergeCell ref="D89:E89"/>
    <mergeCell ref="I89:J89"/>
    <mergeCell ref="B91:C91"/>
    <mergeCell ref="D91:E91"/>
    <mergeCell ref="I91:J91"/>
    <mergeCell ref="S18:T18"/>
    <mergeCell ref="D93:E93"/>
    <mergeCell ref="I93:J93"/>
    <mergeCell ref="I17:J18"/>
    <mergeCell ref="K17:T17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W17:X18"/>
    <mergeCell ref="Y17:Y19"/>
    <mergeCell ref="K18:L18"/>
    <mergeCell ref="M18:N18"/>
    <mergeCell ref="O18:P18"/>
    <mergeCell ref="Q18:R18"/>
    <mergeCell ref="A11:Y11"/>
    <mergeCell ref="A4:Y4"/>
    <mergeCell ref="A5:Y5"/>
    <mergeCell ref="A6:Y6"/>
    <mergeCell ref="A7:Y7"/>
    <mergeCell ref="A9:Y9"/>
  </mergeCells>
  <pageMargins left="0.17" right="0.17" top="0.19685039370078741" bottom="0.19685039370078741" header="0.27559055118110237" footer="0.27559055118110237"/>
  <pageSetup paperSize="9" scale="24" fitToHeight="2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6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J0515_1037000158513_12_69_0</vt:lpstr>
      <vt:lpstr>J0515_1037000158513_12_69_0!Заголовки_для_печати</vt:lpstr>
      <vt:lpstr>J0515_1037000158513_12_69_0!Область_печати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2025-05-14T04:32:01Z</dcterms:created>
  <dcterms:modified xsi:type="dcterms:W3CDTF">2025-05-15T04:37:40Z</dcterms:modified>
</cp:coreProperties>
</file>