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эффект'!$A$5:$P$139</definedName>
    <definedName name="Z_AC8EA1BC_643F_4AE6_AE21_F651307F6DCB_.wvu.Rows" localSheetId="6" hidden="1">'5 анализ экон эффект'!$133:$134</definedName>
    <definedName name="Z_D71A4BE8_6F70_47D4_8446_083D76F26E47_.wvu.PrintArea" localSheetId="6" hidden="1">'5 анализ экон эффект'!$A$1:$P$133</definedName>
    <definedName name="Z_F991F392_09E7_498E_81FF_BD247503D93B_.wvu.PrintArea" localSheetId="6" hidden="1">'5 анализ экон эффект'!$A$1:$P$133</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эффект'!$A$1:$U$170</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9" i="25"/>
  <c r="E159" i="25" s="1"/>
  <c r="F159" i="25" s="1"/>
  <c r="G159" i="25" s="1"/>
  <c r="H159" i="25" s="1"/>
  <c r="I159" i="25" s="1"/>
  <c r="J159" i="25" s="1"/>
  <c r="K159" i="25" s="1"/>
  <c r="L159" i="25" s="1"/>
  <c r="M159" i="25" s="1"/>
  <c r="N159" i="25" s="1"/>
  <c r="O159" i="25" s="1"/>
  <c r="P159" i="25" s="1"/>
  <c r="Q159" i="25" s="1"/>
  <c r="R159" i="25" s="1"/>
  <c r="S159" i="25" s="1"/>
  <c r="T159" i="25" s="1"/>
  <c r="U159" i="25" s="1"/>
  <c r="A147" i="25"/>
  <c r="F133" i="25"/>
  <c r="G132" i="25"/>
  <c r="F132" i="25"/>
  <c r="D131" i="25"/>
  <c r="C131" i="25"/>
  <c r="B131" i="25"/>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E102" i="25"/>
  <c r="C87" i="25"/>
  <c r="C86" i="25"/>
  <c r="B85" i="25"/>
  <c r="A85" i="25"/>
  <c r="B84" i="25"/>
  <c r="A84" i="25"/>
  <c r="B83" i="25"/>
  <c r="A83" i="25"/>
  <c r="B82" i="25"/>
  <c r="A82" i="25"/>
  <c r="B81" i="25"/>
  <c r="A81" i="25"/>
  <c r="B80" i="25"/>
  <c r="B134" i="25" s="1"/>
  <c r="B79" i="25"/>
  <c r="B78" i="25"/>
  <c r="B110" i="25" s="1"/>
  <c r="B72" i="25"/>
  <c r="C70" i="25"/>
  <c r="C79" i="25" s="1"/>
  <c r="D69" i="25"/>
  <c r="D87" i="25" s="1"/>
  <c r="C69" i="25"/>
  <c r="C88" i="25" s="1"/>
  <c r="C67" i="25"/>
  <c r="B65" i="25"/>
  <c r="B66" i="25" s="1"/>
  <c r="A55" i="25"/>
  <c r="A54" i="25"/>
  <c r="A53" i="25"/>
  <c r="C29" i="25"/>
  <c r="C28" i="25"/>
  <c r="B28" i="25"/>
  <c r="C27" i="25"/>
  <c r="B27" i="25"/>
  <c r="C26" i="25"/>
  <c r="B26" i="25"/>
  <c r="C25" i="25"/>
  <c r="B25" i="25"/>
  <c r="B18" i="25" s="1"/>
  <c r="C24" i="25"/>
  <c r="C23" i="25"/>
  <c r="B23" i="25"/>
  <c r="C22" i="25"/>
  <c r="B22" i="25"/>
  <c r="C21" i="25"/>
  <c r="B21" i="25"/>
  <c r="C20" i="25"/>
  <c r="A13" i="25"/>
  <c r="B117" i="25" l="1"/>
  <c r="B115" i="25" s="1"/>
  <c r="B74" i="25"/>
  <c r="C84" i="25"/>
  <c r="C82" i="25"/>
  <c r="C78" i="25"/>
  <c r="C72" i="25"/>
  <c r="C81" i="25"/>
  <c r="C85" i="25"/>
  <c r="D88" i="25"/>
  <c r="C116" i="25"/>
  <c r="G133" i="25"/>
  <c r="H132" i="25"/>
  <c r="D67" i="25"/>
  <c r="E69" i="25"/>
  <c r="D70" i="25"/>
  <c r="D79" i="25" s="1"/>
  <c r="B116" i="25"/>
  <c r="C83" i="25"/>
  <c r="D86" i="25"/>
  <c r="B90" i="25"/>
  <c r="B94" i="25" s="1"/>
  <c r="A12" i="24"/>
  <c r="A9" i="24"/>
  <c r="B111" i="25" l="1"/>
  <c r="E88" i="25"/>
  <c r="E86" i="25"/>
  <c r="E87" i="25"/>
  <c r="E70" i="25"/>
  <c r="E79" i="25" s="1"/>
  <c r="F69" i="25"/>
  <c r="I132" i="25"/>
  <c r="H133" i="25"/>
  <c r="C92" i="25"/>
  <c r="C91" i="25"/>
  <c r="C110" i="25"/>
  <c r="C93" i="25"/>
  <c r="C109" i="25"/>
  <c r="C121" i="25" s="1"/>
  <c r="D116" i="25"/>
  <c r="D85" i="25"/>
  <c r="D83" i="25"/>
  <c r="D81" i="25"/>
  <c r="D80" i="25" s="1"/>
  <c r="D84" i="25"/>
  <c r="D72" i="25"/>
  <c r="D82" i="25"/>
  <c r="D78" i="25"/>
  <c r="E67" i="25"/>
  <c r="C80" i="25"/>
  <c r="B75" i="25"/>
  <c r="B76" i="25" s="1"/>
  <c r="B95" i="25" s="1"/>
  <c r="B113" i="25" s="1"/>
  <c r="A12" i="23"/>
  <c r="A9" i="23"/>
  <c r="A12" i="5"/>
  <c r="A9" i="5"/>
  <c r="C134" i="25" l="1"/>
  <c r="C90" i="25"/>
  <c r="C94" i="25" s="1"/>
  <c r="D110" i="25"/>
  <c r="E109" i="25"/>
  <c r="E121" i="25" s="1"/>
  <c r="D93" i="25"/>
  <c r="D91" i="25"/>
  <c r="D112" i="25" s="1"/>
  <c r="D160" i="25" s="1"/>
  <c r="D170" i="25" s="1"/>
  <c r="D92" i="25"/>
  <c r="D134" i="25"/>
  <c r="D109" i="25"/>
  <c r="D121" i="25" s="1"/>
  <c r="F87" i="25"/>
  <c r="F88" i="25"/>
  <c r="G69" i="25"/>
  <c r="F86" i="25"/>
  <c r="F70" i="25"/>
  <c r="F79" i="25" s="1"/>
  <c r="C73" i="25"/>
  <c r="B118" i="25"/>
  <c r="E84" i="25"/>
  <c r="E82" i="25"/>
  <c r="E78" i="25"/>
  <c r="E85" i="25"/>
  <c r="E81" i="25"/>
  <c r="F67" i="25"/>
  <c r="E83" i="25"/>
  <c r="E72" i="25"/>
  <c r="D90" i="25"/>
  <c r="C112" i="25"/>
  <c r="I133" i="25"/>
  <c r="J132" i="25"/>
  <c r="E116" i="25"/>
  <c r="B96" i="25"/>
  <c r="A11" i="15"/>
  <c r="A8" i="15"/>
  <c r="A12" i="16"/>
  <c r="A9" i="16"/>
  <c r="A12" i="10"/>
  <c r="A9" i="10"/>
  <c r="A11" i="17"/>
  <c r="A8" i="17"/>
  <c r="A12" i="14"/>
  <c r="A9" i="14"/>
  <c r="A13" i="13"/>
  <c r="A10" i="13"/>
  <c r="A11" i="12"/>
  <c r="A8" i="12"/>
  <c r="J133" i="25" l="1"/>
  <c r="K132" i="25"/>
  <c r="F85" i="25"/>
  <c r="F83" i="25"/>
  <c r="F81" i="25"/>
  <c r="F82" i="25"/>
  <c r="F78" i="25"/>
  <c r="F72" i="25"/>
  <c r="F84" i="25"/>
  <c r="G67" i="25"/>
  <c r="C111" i="25"/>
  <c r="B97" i="25"/>
  <c r="C160" i="25"/>
  <c r="C170" i="25" s="1"/>
  <c r="D124" i="25"/>
  <c r="D147" i="25" s="1"/>
  <c r="C124" i="25"/>
  <c r="C147" i="25" s="1"/>
  <c r="C120" i="25"/>
  <c r="D120" i="25"/>
  <c r="D94" i="25"/>
  <c r="E80" i="25"/>
  <c r="E92" i="25"/>
  <c r="E110" i="25"/>
  <c r="E93" i="25"/>
  <c r="E91" i="25"/>
  <c r="E112" i="25" s="1"/>
  <c r="E160" i="25" s="1"/>
  <c r="E170" i="25" s="1"/>
  <c r="C75" i="25"/>
  <c r="D73" i="25"/>
  <c r="F116" i="25"/>
  <c r="G88" i="25"/>
  <c r="G86" i="25"/>
  <c r="G87" i="25"/>
  <c r="G70" i="25"/>
  <c r="G79" i="25" s="1"/>
  <c r="H69" i="25"/>
  <c r="G116" i="25" l="1"/>
  <c r="D75" i="25"/>
  <c r="E73" i="25"/>
  <c r="D111" i="25"/>
  <c r="E120" i="25"/>
  <c r="E125" i="25" s="1"/>
  <c r="B114" i="25"/>
  <c r="F110" i="25"/>
  <c r="F93" i="25"/>
  <c r="F91" i="25"/>
  <c r="F92" i="25"/>
  <c r="F80" i="25"/>
  <c r="H87" i="25"/>
  <c r="H86" i="25"/>
  <c r="I69" i="25"/>
  <c r="H88" i="25"/>
  <c r="H70" i="25"/>
  <c r="H79" i="25" s="1"/>
  <c r="C118" i="25"/>
  <c r="C76" i="25"/>
  <c r="C95" i="25" s="1"/>
  <c r="C115" i="25"/>
  <c r="F109" i="25"/>
  <c r="F121" i="25" s="1"/>
  <c r="E134" i="25"/>
  <c r="E90" i="25"/>
  <c r="E94" i="25" s="1"/>
  <c r="D125" i="25"/>
  <c r="E124" i="25"/>
  <c r="E147" i="25" s="1"/>
  <c r="B98" i="25"/>
  <c r="G84" i="25"/>
  <c r="G82" i="25"/>
  <c r="G78" i="25"/>
  <c r="G83" i="25"/>
  <c r="H67" i="25"/>
  <c r="G85" i="25"/>
  <c r="G81" i="25"/>
  <c r="G72" i="25"/>
  <c r="K133" i="25"/>
  <c r="L132" i="25"/>
  <c r="M132" i="25" l="1"/>
  <c r="L133" i="25"/>
  <c r="C123" i="25"/>
  <c r="C113" i="25"/>
  <c r="C119" i="25" s="1"/>
  <c r="C122" i="25" s="1"/>
  <c r="C96" i="25"/>
  <c r="H116" i="25"/>
  <c r="I88" i="25"/>
  <c r="I86" i="25"/>
  <c r="I87" i="25"/>
  <c r="I70" i="25"/>
  <c r="I79" i="25" s="1"/>
  <c r="J69" i="25"/>
  <c r="C114" i="25"/>
  <c r="B119" i="25"/>
  <c r="E75" i="25"/>
  <c r="F73" i="25"/>
  <c r="G80" i="25"/>
  <c r="H85" i="25"/>
  <c r="H83" i="25"/>
  <c r="H81" i="25"/>
  <c r="H84" i="25"/>
  <c r="H72" i="25"/>
  <c r="H82" i="25"/>
  <c r="H78" i="25"/>
  <c r="I67" i="25"/>
  <c r="G92" i="25"/>
  <c r="H109" i="25"/>
  <c r="H121" i="25" s="1"/>
  <c r="G91" i="25"/>
  <c r="G110" i="25"/>
  <c r="G93" i="25"/>
  <c r="E111" i="25"/>
  <c r="F134" i="25"/>
  <c r="F90" i="25"/>
  <c r="F94" i="25" s="1"/>
  <c r="F112" i="25"/>
  <c r="G109" i="25"/>
  <c r="G121" i="25" s="1"/>
  <c r="D118" i="25"/>
  <c r="D76" i="25"/>
  <c r="D95" i="25" s="1"/>
  <c r="F111" i="25" l="1"/>
  <c r="I84" i="25"/>
  <c r="I82" i="25"/>
  <c r="I78" i="25"/>
  <c r="I85" i="25"/>
  <c r="I81" i="25"/>
  <c r="J67" i="25"/>
  <c r="I83" i="25"/>
  <c r="I72" i="25"/>
  <c r="G134" i="25"/>
  <c r="G90" i="25"/>
  <c r="G94" i="25" s="1"/>
  <c r="F75" i="25"/>
  <c r="B124" i="25"/>
  <c r="B147" i="25" s="1"/>
  <c r="B122" i="25"/>
  <c r="B123" i="25" s="1"/>
  <c r="B126" i="25" s="1"/>
  <c r="B120" i="25"/>
  <c r="J87" i="25"/>
  <c r="J88" i="25"/>
  <c r="K69" i="25"/>
  <c r="J86" i="25"/>
  <c r="J70" i="25"/>
  <c r="J79" i="25" s="1"/>
  <c r="D113" i="25"/>
  <c r="D96" i="25"/>
  <c r="F160" i="25"/>
  <c r="F170" i="25" s="1"/>
  <c r="G124" i="25"/>
  <c r="G147" i="25" s="1"/>
  <c r="F120" i="25"/>
  <c r="F125" i="25" s="1"/>
  <c r="F124" i="25"/>
  <c r="F147" i="25" s="1"/>
  <c r="G112" i="25"/>
  <c r="G160" i="25" s="1"/>
  <c r="G170" i="25" s="1"/>
  <c r="H110" i="25"/>
  <c r="H93" i="25"/>
  <c r="H91" i="25"/>
  <c r="H92" i="25"/>
  <c r="H80" i="25"/>
  <c r="E118" i="25"/>
  <c r="E76" i="25"/>
  <c r="E95" i="25" s="1"/>
  <c r="I116" i="25"/>
  <c r="C98" i="25"/>
  <c r="D115" i="25" s="1"/>
  <c r="C97" i="25"/>
  <c r="C126" i="25"/>
  <c r="M133" i="25"/>
  <c r="N132" i="25"/>
  <c r="D123" i="25" l="1"/>
  <c r="D126" i="25" s="1"/>
  <c r="E113" i="25"/>
  <c r="E96" i="25"/>
  <c r="H134" i="25"/>
  <c r="H90" i="25"/>
  <c r="H94" i="25" s="1"/>
  <c r="B125" i="25"/>
  <c r="C125" i="25"/>
  <c r="F76" i="25"/>
  <c r="F95" i="25" s="1"/>
  <c r="F118" i="25"/>
  <c r="I80" i="25"/>
  <c r="I92" i="25"/>
  <c r="I110" i="25"/>
  <c r="I93" i="25"/>
  <c r="I91" i="25"/>
  <c r="I112" i="25" s="1"/>
  <c r="I160" i="25" s="1"/>
  <c r="I170" i="25" s="1"/>
  <c r="N133" i="25"/>
  <c r="O132" i="25"/>
  <c r="D114" i="25"/>
  <c r="D119" i="25" s="1"/>
  <c r="D122" i="25" s="1"/>
  <c r="H112" i="25"/>
  <c r="I109" i="25"/>
  <c r="I121" i="25" s="1"/>
  <c r="G120" i="25"/>
  <c r="G125" i="25" s="1"/>
  <c r="H124" i="25"/>
  <c r="H147" i="25" s="1"/>
  <c r="I124" i="25"/>
  <c r="I147" i="25" s="1"/>
  <c r="D98" i="25"/>
  <c r="E115" i="25" s="1"/>
  <c r="D97" i="25"/>
  <c r="J116" i="25"/>
  <c r="K88" i="25"/>
  <c r="K86" i="25"/>
  <c r="K87" i="25"/>
  <c r="K70" i="25"/>
  <c r="K79" i="25" s="1"/>
  <c r="L69" i="25"/>
  <c r="G73" i="25"/>
  <c r="G111" i="25"/>
  <c r="J85" i="25"/>
  <c r="J83" i="25"/>
  <c r="J81" i="25"/>
  <c r="J82" i="25"/>
  <c r="J78" i="25"/>
  <c r="J72" i="25"/>
  <c r="J84" i="25"/>
  <c r="K67" i="25"/>
  <c r="E123" i="25" l="1"/>
  <c r="E126" i="25" s="1"/>
  <c r="J110" i="25"/>
  <c r="K109" i="25"/>
  <c r="K121" i="25" s="1"/>
  <c r="J93" i="25"/>
  <c r="J91" i="25"/>
  <c r="J112" i="25" s="1"/>
  <c r="J92" i="25"/>
  <c r="J80" i="25"/>
  <c r="L87" i="25"/>
  <c r="L86" i="25"/>
  <c r="M69" i="25"/>
  <c r="L88" i="25"/>
  <c r="L70" i="25"/>
  <c r="L79" i="25" s="1"/>
  <c r="J109" i="25"/>
  <c r="J121" i="25" s="1"/>
  <c r="I134" i="25"/>
  <c r="I90" i="25"/>
  <c r="I94" i="25" s="1"/>
  <c r="F113" i="25"/>
  <c r="F96" i="25"/>
  <c r="H111" i="25"/>
  <c r="E97" i="25"/>
  <c r="K84" i="25"/>
  <c r="K82" i="25"/>
  <c r="K78" i="25"/>
  <c r="K83" i="25"/>
  <c r="L67" i="25"/>
  <c r="K85" i="25"/>
  <c r="K81" i="25"/>
  <c r="K72" i="25"/>
  <c r="G75" i="25"/>
  <c r="H73" i="25"/>
  <c r="D102" i="25"/>
  <c r="K116" i="25"/>
  <c r="H160" i="25"/>
  <c r="H170" i="25" s="1"/>
  <c r="I120" i="25"/>
  <c r="I125" i="25" s="1"/>
  <c r="H120" i="25"/>
  <c r="H125" i="25" s="1"/>
  <c r="E114" i="25"/>
  <c r="O133" i="25"/>
  <c r="P132" i="25"/>
  <c r="P133" i="25" s="1"/>
  <c r="E119" i="25"/>
  <c r="E122" i="25" s="1"/>
  <c r="H75" i="25" l="1"/>
  <c r="I73" i="25"/>
  <c r="F98" i="25"/>
  <c r="F97" i="25"/>
  <c r="I111" i="25"/>
  <c r="J134" i="25"/>
  <c r="J90" i="25"/>
  <c r="J94" i="25" s="1"/>
  <c r="J160" i="25"/>
  <c r="J170" i="25" s="1"/>
  <c r="J124" i="25"/>
  <c r="J147" i="25" s="1"/>
  <c r="F114" i="25"/>
  <c r="J120" i="25"/>
  <c r="J125" i="25" s="1"/>
  <c r="G118" i="25"/>
  <c r="G76" i="25"/>
  <c r="K80" i="25"/>
  <c r="L85" i="25"/>
  <c r="L83" i="25"/>
  <c r="L81" i="25"/>
  <c r="L84" i="25"/>
  <c r="L72" i="25"/>
  <c r="L82" i="25"/>
  <c r="L78" i="25"/>
  <c r="M67" i="25"/>
  <c r="K92" i="25"/>
  <c r="L109" i="25"/>
  <c r="L121" i="25" s="1"/>
  <c r="K91" i="25"/>
  <c r="K110" i="25"/>
  <c r="K93" i="25"/>
  <c r="E98" i="25"/>
  <c r="F115" i="25" s="1"/>
  <c r="F119" i="25"/>
  <c r="F122" i="25" s="1"/>
  <c r="L116" i="25"/>
  <c r="M88" i="25"/>
  <c r="M86" i="25"/>
  <c r="M87" i="25"/>
  <c r="M70" i="25"/>
  <c r="M79" i="25" s="1"/>
  <c r="N69" i="25"/>
  <c r="M116" i="25" l="1"/>
  <c r="F123" i="25"/>
  <c r="F126" i="25" s="1"/>
  <c r="M84" i="25"/>
  <c r="M82" i="25"/>
  <c r="M78" i="25"/>
  <c r="M85" i="25"/>
  <c r="M81" i="25"/>
  <c r="N67" i="25"/>
  <c r="M83" i="25"/>
  <c r="M72" i="25"/>
  <c r="K134" i="25"/>
  <c r="D101" i="25"/>
  <c r="K90" i="25"/>
  <c r="I75" i="25"/>
  <c r="J73" i="25"/>
  <c r="N87" i="25"/>
  <c r="N88" i="25"/>
  <c r="O69" i="25"/>
  <c r="N86" i="25"/>
  <c r="N70" i="25"/>
  <c r="N79" i="25" s="1"/>
  <c r="K112" i="25"/>
  <c r="L110" i="25"/>
  <c r="M109" i="25"/>
  <c r="M121" i="25" s="1"/>
  <c r="L93" i="25"/>
  <c r="L91" i="25"/>
  <c r="L112" i="25" s="1"/>
  <c r="L92" i="25"/>
  <c r="L80" i="25"/>
  <c r="G95" i="25"/>
  <c r="G115" i="25"/>
  <c r="G123" i="25" s="1"/>
  <c r="G126" i="25" s="1"/>
  <c r="J111" i="25"/>
  <c r="G114" i="25"/>
  <c r="H118" i="25"/>
  <c r="H76" i="25"/>
  <c r="G113" i="25" l="1"/>
  <c r="G119" i="25" s="1"/>
  <c r="G122" i="25" s="1"/>
  <c r="G96" i="25"/>
  <c r="L160" i="25"/>
  <c r="L170" i="25" s="1"/>
  <c r="L120" i="25"/>
  <c r="L124" i="25"/>
  <c r="L147" i="25" s="1"/>
  <c r="K160" i="25"/>
  <c r="K170" i="25" s="1"/>
  <c r="K120" i="25"/>
  <c r="K125" i="25" s="1"/>
  <c r="D151" i="25" s="1"/>
  <c r="K124" i="25"/>
  <c r="J75" i="25"/>
  <c r="K73" i="25"/>
  <c r="N85" i="25"/>
  <c r="N83" i="25"/>
  <c r="N81" i="25"/>
  <c r="N82" i="25"/>
  <c r="N78" i="25"/>
  <c r="N72" i="25"/>
  <c r="N84" i="25"/>
  <c r="O67" i="25"/>
  <c r="H95" i="25"/>
  <c r="L134" i="25"/>
  <c r="L90" i="25"/>
  <c r="L94" i="25" s="1"/>
  <c r="N116" i="25"/>
  <c r="O88" i="25"/>
  <c r="O86" i="25"/>
  <c r="O87" i="25"/>
  <c r="O70" i="25"/>
  <c r="O79" i="25" s="1"/>
  <c r="P69" i="25"/>
  <c r="I118" i="25"/>
  <c r="I76" i="25"/>
  <c r="I95" i="25" s="1"/>
  <c r="D103" i="25"/>
  <c r="K94" i="25"/>
  <c r="M80" i="25"/>
  <c r="M92" i="25"/>
  <c r="M110" i="25"/>
  <c r="M93" i="25"/>
  <c r="N109" i="25"/>
  <c r="N121" i="25" s="1"/>
  <c r="M91" i="25"/>
  <c r="M112" i="25" s="1"/>
  <c r="M134" i="25" l="1"/>
  <c r="M90" i="25"/>
  <c r="M94" i="25" s="1"/>
  <c r="I113" i="25"/>
  <c r="I96" i="25"/>
  <c r="P87" i="25"/>
  <c r="P86" i="25"/>
  <c r="Q69" i="25"/>
  <c r="P88" i="25"/>
  <c r="P70" i="25"/>
  <c r="H113" i="25"/>
  <c r="H96" i="25"/>
  <c r="N110" i="25"/>
  <c r="N93" i="25"/>
  <c r="N91" i="25"/>
  <c r="N92" i="25"/>
  <c r="N80" i="25"/>
  <c r="K75" i="25"/>
  <c r="M160" i="25"/>
  <c r="M170" i="25" s="1"/>
  <c r="M124" i="25"/>
  <c r="M147" i="25" s="1"/>
  <c r="M120" i="25"/>
  <c r="M125" i="25" s="1"/>
  <c r="D104" i="25"/>
  <c r="K111" i="25"/>
  <c r="P116" i="25"/>
  <c r="O116" i="25"/>
  <c r="L111" i="25"/>
  <c r="O84" i="25"/>
  <c r="O82" i="25"/>
  <c r="O78" i="25"/>
  <c r="O83" i="25"/>
  <c r="P67" i="25"/>
  <c r="O85" i="25"/>
  <c r="O81" i="25"/>
  <c r="O80" i="25" s="1"/>
  <c r="O72" i="25"/>
  <c r="J118" i="25"/>
  <c r="J76" i="25"/>
  <c r="J95" i="25" s="1"/>
  <c r="D150" i="25"/>
  <c r="K147" i="25"/>
  <c r="L125" i="25"/>
  <c r="G97" i="25"/>
  <c r="H114" i="25" l="1"/>
  <c r="J113" i="25"/>
  <c r="J96" i="25"/>
  <c r="O134" i="25"/>
  <c r="P85" i="25"/>
  <c r="P83" i="25"/>
  <c r="P81" i="25"/>
  <c r="P84" i="25"/>
  <c r="P72" i="25"/>
  <c r="P82" i="25"/>
  <c r="P78" i="25"/>
  <c r="Q67" i="25"/>
  <c r="O92" i="25"/>
  <c r="P109" i="25"/>
  <c r="P121" i="25" s="1"/>
  <c r="O91" i="25"/>
  <c r="O110" i="25"/>
  <c r="O93" i="25"/>
  <c r="O90" i="25"/>
  <c r="O94" i="25" s="1"/>
  <c r="K118" i="25"/>
  <c r="K76" i="25"/>
  <c r="K95" i="25" s="1"/>
  <c r="I97" i="25"/>
  <c r="J114" i="25" s="1"/>
  <c r="M111" i="25"/>
  <c r="G98" i="25"/>
  <c r="L73" i="25"/>
  <c r="N134" i="25"/>
  <c r="N90" i="25"/>
  <c r="N94" i="25" s="1"/>
  <c r="N112" i="25"/>
  <c r="O109" i="25"/>
  <c r="O121" i="25" s="1"/>
  <c r="H97" i="25"/>
  <c r="Q88" i="25"/>
  <c r="Q86" i="25"/>
  <c r="Q87" i="25"/>
  <c r="Q70" i="25"/>
  <c r="R69" i="25"/>
  <c r="N111" i="25" l="1"/>
  <c r="L75" i="25"/>
  <c r="Q84" i="25"/>
  <c r="Q82" i="25"/>
  <c r="Q85" i="25"/>
  <c r="Q81" i="25"/>
  <c r="R67" i="25"/>
  <c r="Q83" i="25"/>
  <c r="I114" i="25"/>
  <c r="R87" i="25"/>
  <c r="R88" i="25"/>
  <c r="S69" i="25"/>
  <c r="R86" i="25"/>
  <c r="R70" i="25"/>
  <c r="H98" i="25"/>
  <c r="N160" i="25"/>
  <c r="N170" i="25" s="1"/>
  <c r="N124" i="25"/>
  <c r="N147" i="25" s="1"/>
  <c r="N120" i="25"/>
  <c r="N125" i="25" s="1"/>
  <c r="H115" i="25"/>
  <c r="I115" i="25"/>
  <c r="I123" i="25" s="1"/>
  <c r="I98" i="25"/>
  <c r="J115" i="25" s="1"/>
  <c r="J123" i="25" s="1"/>
  <c r="J126" i="25" s="1"/>
  <c r="K113" i="25"/>
  <c r="K96" i="25"/>
  <c r="O111" i="25"/>
  <c r="O112" i="25"/>
  <c r="P110" i="25"/>
  <c r="P93" i="25"/>
  <c r="P91" i="25"/>
  <c r="Q78" i="25"/>
  <c r="P92" i="25"/>
  <c r="Q72" i="25"/>
  <c r="P80" i="25"/>
  <c r="J97" i="25"/>
  <c r="K114" i="25" s="1"/>
  <c r="P134" i="25" l="1"/>
  <c r="P90" i="25"/>
  <c r="P94" i="25" s="1"/>
  <c r="R72" i="25"/>
  <c r="Q92" i="25"/>
  <c r="Q110" i="25"/>
  <c r="Q93" i="25"/>
  <c r="R78" i="25"/>
  <c r="Q91" i="25"/>
  <c r="Q112" i="25" s="1"/>
  <c r="O160" i="25"/>
  <c r="O170" i="25" s="1"/>
  <c r="O120" i="25"/>
  <c r="O125" i="25" s="1"/>
  <c r="O124" i="25"/>
  <c r="O147" i="25" s="1"/>
  <c r="K119" i="25"/>
  <c r="K122" i="25" s="1"/>
  <c r="S88" i="25"/>
  <c r="S86" i="25"/>
  <c r="S87" i="25"/>
  <c r="S70" i="25"/>
  <c r="T69" i="25"/>
  <c r="J119" i="25"/>
  <c r="J122" i="25" s="1"/>
  <c r="R85" i="25"/>
  <c r="R83" i="25"/>
  <c r="R81" i="25"/>
  <c r="R82" i="25"/>
  <c r="R84" i="25"/>
  <c r="S67" i="25"/>
  <c r="L118" i="25"/>
  <c r="L76" i="25"/>
  <c r="L95" i="25" s="1"/>
  <c r="J98" i="25"/>
  <c r="K115" i="25" s="1"/>
  <c r="K123" i="25" s="1"/>
  <c r="P112" i="25"/>
  <c r="K98" i="25"/>
  <c r="D105" i="25" s="1"/>
  <c r="K97" i="25"/>
  <c r="L114" i="25" s="1"/>
  <c r="H123" i="25"/>
  <c r="H126" i="25" s="1"/>
  <c r="H119" i="25"/>
  <c r="H122" i="25" s="1"/>
  <c r="I119" i="25"/>
  <c r="I122" i="25" s="1"/>
  <c r="Q80" i="25"/>
  <c r="Q90" i="25" s="1"/>
  <c r="Q94" i="25" s="1"/>
  <c r="M73" i="25"/>
  <c r="M75" i="25" l="1"/>
  <c r="N73" i="25"/>
  <c r="R80" i="25"/>
  <c r="R90" i="25" s="1"/>
  <c r="T87" i="25"/>
  <c r="T86" i="25"/>
  <c r="U69" i="25"/>
  <c r="T88" i="25"/>
  <c r="T70" i="25"/>
  <c r="R110" i="25"/>
  <c r="R93" i="25"/>
  <c r="R91" i="25"/>
  <c r="S78" i="25"/>
  <c r="R92" i="25"/>
  <c r="P111" i="25"/>
  <c r="Q111" i="25"/>
  <c r="P160" i="25"/>
  <c r="P170" i="25" s="1"/>
  <c r="P120" i="25"/>
  <c r="P125" i="25" s="1"/>
  <c r="E151" i="25" s="1"/>
  <c r="P124" i="25"/>
  <c r="K126" i="25"/>
  <c r="D152" i="25" s="1"/>
  <c r="D149" i="25"/>
  <c r="L115" i="25"/>
  <c r="L123" i="25" s="1"/>
  <c r="L126" i="25" s="1"/>
  <c r="L113" i="25"/>
  <c r="L119" i="25" s="1"/>
  <c r="L122" i="25" s="1"/>
  <c r="L96" i="25"/>
  <c r="S84" i="25"/>
  <c r="S82" i="25"/>
  <c r="S83" i="25"/>
  <c r="T67" i="25"/>
  <c r="S85" i="25"/>
  <c r="S81" i="25"/>
  <c r="I126" i="25"/>
  <c r="Q160" i="25"/>
  <c r="Q170" i="25" s="1"/>
  <c r="Q124" i="25"/>
  <c r="Q120" i="25"/>
  <c r="Q125" i="25" s="1"/>
  <c r="S72" i="25"/>
  <c r="T72" i="25" l="1"/>
  <c r="E150" i="25"/>
  <c r="P147" i="25"/>
  <c r="S92" i="25"/>
  <c r="S91" i="25"/>
  <c r="S110" i="25"/>
  <c r="S93" i="25"/>
  <c r="T78" i="25"/>
  <c r="U88" i="25"/>
  <c r="U86" i="25"/>
  <c r="U87" i="25"/>
  <c r="U70" i="25"/>
  <c r="N75" i="25"/>
  <c r="S80" i="25"/>
  <c r="S90" i="25" s="1"/>
  <c r="S94" i="25" s="1"/>
  <c r="T85" i="25"/>
  <c r="T83" i="25"/>
  <c r="T81" i="25"/>
  <c r="T84" i="25"/>
  <c r="T82" i="25"/>
  <c r="U67" i="25"/>
  <c r="L97" i="25"/>
  <c r="M114" i="25" s="1"/>
  <c r="R112" i="25"/>
  <c r="R94" i="25"/>
  <c r="M118" i="25"/>
  <c r="M76" i="25"/>
  <c r="M95" i="25" s="1"/>
  <c r="M113" i="25" l="1"/>
  <c r="M96" i="25"/>
  <c r="R111" i="25"/>
  <c r="U84" i="25"/>
  <c r="U82" i="25"/>
  <c r="U85" i="25"/>
  <c r="U81" i="25"/>
  <c r="U80" i="25" s="1"/>
  <c r="U83" i="25"/>
  <c r="S111" i="25"/>
  <c r="N76" i="25"/>
  <c r="N95" i="25" s="1"/>
  <c r="N118" i="25"/>
  <c r="S112" i="25"/>
  <c r="R160" i="25"/>
  <c r="R170" i="25" s="1"/>
  <c r="R124" i="25"/>
  <c r="R120" i="25"/>
  <c r="R125" i="25" s="1"/>
  <c r="L98" i="25"/>
  <c r="M115" i="25" s="1"/>
  <c r="M123" i="25" s="1"/>
  <c r="M126" i="25" s="1"/>
  <c r="T80" i="25"/>
  <c r="T90" i="25" s="1"/>
  <c r="O73" i="25"/>
  <c r="T110" i="25"/>
  <c r="T93" i="25"/>
  <c r="T91" i="25"/>
  <c r="U78" i="25"/>
  <c r="T92" i="25"/>
  <c r="U72" i="25"/>
  <c r="T112" i="25" l="1"/>
  <c r="T94" i="25"/>
  <c r="N113" i="25"/>
  <c r="N96" i="25"/>
  <c r="U90" i="25"/>
  <c r="E101" i="25"/>
  <c r="M98" i="25"/>
  <c r="N115" i="25" s="1"/>
  <c r="N123" i="25" s="1"/>
  <c r="N126" i="25" s="1"/>
  <c r="M97" i="25"/>
  <c r="N114" i="25" s="1"/>
  <c r="U92" i="25"/>
  <c r="U110" i="25"/>
  <c r="U93" i="25"/>
  <c r="U91" i="25"/>
  <c r="U112" i="25" s="1"/>
  <c r="O75" i="25"/>
  <c r="P73" i="25"/>
  <c r="S160" i="25"/>
  <c r="S170" i="25" s="1"/>
  <c r="S120" i="25"/>
  <c r="S125" i="25" s="1"/>
  <c r="S124" i="25"/>
  <c r="M119" i="25"/>
  <c r="M122" i="25" s="1"/>
  <c r="P75" i="25" l="1"/>
  <c r="Q73" i="25"/>
  <c r="U160" i="25"/>
  <c r="U170" i="25" s="1"/>
  <c r="U124" i="25"/>
  <c r="U120" i="25"/>
  <c r="U94" i="25"/>
  <c r="E103" i="25"/>
  <c r="N98" i="25"/>
  <c r="N97" i="25"/>
  <c r="O114" i="25" s="1"/>
  <c r="T111" i="25"/>
  <c r="O118" i="25"/>
  <c r="O76" i="25"/>
  <c r="N119" i="25"/>
  <c r="N122" i="25" s="1"/>
  <c r="T160" i="25"/>
  <c r="T170" i="25" s="1"/>
  <c r="T120" i="25"/>
  <c r="T125" i="25" s="1"/>
  <c r="T124" i="25"/>
  <c r="U111" i="25" l="1"/>
  <c r="E104" i="25"/>
  <c r="Q75" i="25"/>
  <c r="R73" i="25"/>
  <c r="O95" i="25"/>
  <c r="O115" i="25"/>
  <c r="O123" i="25" s="1"/>
  <c r="O126" i="25" s="1"/>
  <c r="U125" i="25"/>
  <c r="P118" i="25"/>
  <c r="P76" i="25"/>
  <c r="R75" i="25" l="1"/>
  <c r="S73" i="25"/>
  <c r="P95" i="25"/>
  <c r="O113" i="25"/>
  <c r="O119" i="25" s="1"/>
  <c r="O122" i="25" s="1"/>
  <c r="O96" i="25"/>
  <c r="Q118" i="25"/>
  <c r="Q76" i="25"/>
  <c r="Q95" i="25" s="1"/>
  <c r="P113" i="25" l="1"/>
  <c r="P96" i="25"/>
  <c r="S75" i="25"/>
  <c r="T73" i="25"/>
  <c r="Q113" i="25"/>
  <c r="Q96" i="25"/>
  <c r="O97" i="25"/>
  <c r="P114" i="25" s="1"/>
  <c r="R118" i="25"/>
  <c r="R76" i="25"/>
  <c r="R95" i="25" l="1"/>
  <c r="Q97" i="25"/>
  <c r="T75" i="25"/>
  <c r="U73" i="25"/>
  <c r="U75" i="25" s="1"/>
  <c r="P97" i="25"/>
  <c r="Q114" i="25" s="1"/>
  <c r="O98" i="25"/>
  <c r="S118" i="25"/>
  <c r="S76" i="25"/>
  <c r="S95" i="25" s="1"/>
  <c r="S113" i="25" l="1"/>
  <c r="S96" i="25"/>
  <c r="U118" i="25"/>
  <c r="U76" i="25"/>
  <c r="U95" i="25" s="1"/>
  <c r="R114" i="25"/>
  <c r="P115" i="25"/>
  <c r="Q115" i="25"/>
  <c r="P98" i="25"/>
  <c r="T118" i="25"/>
  <c r="T76" i="25"/>
  <c r="T95" i="25" s="1"/>
  <c r="Q98" i="25"/>
  <c r="R115" i="25" s="1"/>
  <c r="R113" i="25"/>
  <c r="R119" i="25" s="1"/>
  <c r="R122" i="25" s="1"/>
  <c r="R96" i="25"/>
  <c r="Q123" i="25" l="1"/>
  <c r="Q119" i="25"/>
  <c r="Q122" i="25" s="1"/>
  <c r="U113" i="25"/>
  <c r="U96" i="25"/>
  <c r="S97" i="25"/>
  <c r="R97" i="25"/>
  <c r="S114" i="25" s="1"/>
  <c r="R123" i="25"/>
  <c r="R126" i="25" s="1"/>
  <c r="T113" i="25"/>
  <c r="T96" i="25"/>
  <c r="P123" i="25"/>
  <c r="P119" i="25"/>
  <c r="P122" i="25" s="1"/>
  <c r="E149" i="25" l="1"/>
  <c r="P126" i="25"/>
  <c r="E152" i="25" s="1"/>
  <c r="T114" i="25"/>
  <c r="T119" i="25" s="1"/>
  <c r="T122" i="25" s="1"/>
  <c r="U97" i="25"/>
  <c r="U98" i="25" s="1"/>
  <c r="E105" i="25" s="1"/>
  <c r="T97" i="25"/>
  <c r="U114" i="25" s="1"/>
  <c r="R98" i="25"/>
  <c r="S115" i="25" s="1"/>
  <c r="S98" i="25"/>
  <c r="T115" i="25" s="1"/>
  <c r="T123" i="25" s="1"/>
  <c r="Q126" i="25"/>
  <c r="T126" i="25" l="1"/>
  <c r="S123" i="25"/>
  <c r="S126" i="25" s="1"/>
  <c r="S119" i="25"/>
  <c r="S122" i="25" s="1"/>
  <c r="T98" i="25"/>
  <c r="U115" i="25" s="1"/>
  <c r="U123" i="25" s="1"/>
  <c r="U126" i="25" s="1"/>
  <c r="U119" i="25" l="1"/>
  <c r="U122" i="25" s="1"/>
</calcChain>
</file>

<file path=xl/sharedStrings.xml><?xml version="1.0" encoding="utf-8"?>
<sst xmlns="http://schemas.openxmlformats.org/spreadsheetml/2006/main" count="789" uniqueCount="319">
  <si>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</si>
  <si>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</si>
  <si>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</si>
  <si>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</si>
  <si>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</si>
  <si>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</si>
  <si>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</si>
  <si>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</si>
  <si>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</si>
  <si>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</si>
  <si>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</si>
  <si>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</si>
  <si>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</si>
  <si>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</si>
  <si>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</si>
  <si>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</si>
  <si>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</si>
  <si>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</si>
  <si>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</si>
  <si>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</si>
  <si>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</si>
  <si>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</si>
  <si>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</si>
  <si>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</si>
  <si>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</si>
  <si>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</si>
  <si>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</si>
  <si>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</si>
  <si>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</si>
  <si>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</si>
  <si>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</si>
  <si>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</si>
  <si>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</si>
  <si>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</si>
  <si>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</si>
  <si>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</si>
  <si>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</si>
  <si>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</si>
  <si>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</si>
  <si>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</si>
  <si>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</si>
  <si>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</si>
  <si>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</si>
  <si>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</si>
  <si>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</si>
  <si>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</si>
  <si>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</si>
  <si>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</si>
  <si>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</si>
  <si>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</si>
  <si>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</si>
  <si>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</si>
  <si>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</si>
  <si>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</si>
  <si>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</si>
  <si>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</si>
  <si>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</si>
  <si>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</si>
  <si>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</si>
  <si>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</si>
  <si>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</si>
  <si>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</si>
  <si>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</si>
  <si>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</si>
  <si>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</si>
  <si>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</si>
  <si>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</si>
  <si>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</si>
  <si>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</si>
  <si>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</si>
  <si>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</si>
  <si>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</si>
  <si>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</si>
  <si>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</si>
  <si>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</si>
  <si>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</si>
  <si>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</si>
  <si>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</si>
  <si>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</si>
  <si>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</si>
  <si>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</si>
  <si>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</si>
  <si>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</si>
  <si>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</si>
  <si>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</si>
  <si>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</si>
  <si>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</si>
  <si>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</si>
  <si>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</si>
  <si>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</si>
  <si>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</si>
  <si>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</si>
  <si>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</si>
  <si>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</si>
  <si>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</si>
  <si>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</si>
  <si>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</si>
  <si>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</si>
  <si>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</si>
  <si>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</si>
  <si>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</si>
  <si>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</si>
  <si>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</si>
  <si>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</si>
  <si>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</si>
  <si>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</si>
  <si>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</si>
  <si>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</si>
  <si>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</si>
  <si>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</si>
  <si>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</si>
  <si>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</si>
  <si>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</si>
  <si>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</si>
  <si>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</si>
  <si>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</si>
  <si>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</si>
  <si>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</si>
  <si>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</si>
  <si>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</si>
  <si>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</si>
  <si>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</si>
  <si>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</si>
  <si>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</si>
  <si>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</si>
  <si>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</si>
  <si>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</si>
  <si>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</si>
  <si>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</si>
  <si>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</si>
  <si>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</si>
  <si>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</si>
  <si>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</si>
  <si>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</si>
  <si>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</si>
  <si>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</si>
  <si>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</si>
  <si>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</si>
  <si>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</si>
  <si>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</si>
  <si>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</si>
  <si>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</si>
  <si>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</si>
  <si>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</si>
  <si>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</si>
  <si>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</si>
  <si>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</si>
  <si>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</si>
  <si>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</si>
  <si>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</si>
  <si>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</si>
  <si>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</si>
  <si>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</si>
  <si>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</si>
  <si>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</si>
  <si>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</si>
  <si>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</si>
  <si>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</si>
  <si>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</si>
  <si>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</si>
  <si>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</si>
  <si>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</si>
  <si>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</si>
  <si>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</si>
  <si>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</si>
  <si>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</si>
  <si>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</si>
  <si>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</si>
  <si>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</si>
  <si>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</si>
  <si>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</si>
  <si>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</si>
  <si>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</si>
  <si>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</si>
  <si>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</si>
  <si>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</si>
  <si>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</si>
  <si>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</si>
  <si>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</si>
  <si>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</si>
  <si>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</si>
  <si>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</si>
  <si>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</si>
  <si>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</si>
  <si>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</si>
  <si>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</si>
  <si>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</si>
  <si>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</si>
  <si>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</si>
  <si>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</si>
  <si>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</si>
  <si>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</si>
  <si>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</si>
  <si>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</si>
  <si>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</si>
  <si>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</si>
  <si>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</si>
  <si>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</si>
  <si>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</si>
  <si>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</si>
  <si>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</si>
  <si>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</si>
  <si>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</si>
  <si>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</si>
  <si>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</si>
  <si>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</si>
  <si>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</si>
  <si>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</si>
  <si>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</si>
  <si>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</si>
  <si>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</si>
  <si>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</si>
  <si>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</si>
  <si>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</si>
  <si>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</si>
  <si>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</si>
  <si>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</si>
  <si>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</si>
  <si>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1-ой единиц спецтехники</t>
  </si>
  <si>
    <t>Приобретение манипулятора</t>
  </si>
  <si>
    <t>О_0000007036</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</si>
  <si>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</si>
  <si>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</si>
  <si>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</si>
  <si>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</si>
  <si>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</si>
  <si>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</si>
  <si>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</si>
  <si>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</si>
  <si>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</si>
  <si>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</si>
  <si>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</si>
  <si>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</si>
  <si>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</si>
  <si>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</si>
  <si>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гидромолота</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</si>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</sst>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8" sqref="D8"/>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220</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219</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2029</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218</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3" sqref="U1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О_0000007036</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3.75" customHeight="1" x14ac:dyDescent="0.25">
      <c r="A12" s="298" t="str">
        <f>'1. паспорт описание'!A12:D12</f>
        <v>Приобретение манипулятора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198</v>
      </c>
      <c r="B18" s="378"/>
      <c r="C18" s="378"/>
      <c r="D18" s="378"/>
      <c r="E18" s="378"/>
      <c r="F18" s="378"/>
      <c r="G18" s="378"/>
      <c r="H18" s="378"/>
      <c r="I18" s="378"/>
      <c r="J18" s="378"/>
      <c r="K18" s="378"/>
      <c r="L18" s="378"/>
    </row>
    <row r="20" spans="1:12" ht="55.5" customHeight="1" x14ac:dyDescent="0.25">
      <c r="A20" s="377" t="s">
        <v>318</v>
      </c>
      <c r="B20" s="377"/>
      <c r="C20" s="377"/>
      <c r="D20" s="377"/>
      <c r="E20" s="377"/>
      <c r="F20" s="377"/>
      <c r="G20" s="377"/>
      <c r="H20" s="377"/>
      <c r="I20" s="377"/>
      <c r="J20" s="377"/>
      <c r="K20" s="377"/>
      <c r="L20" s="377"/>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О_0000007036</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4.5" customHeight="1" x14ac:dyDescent="0.25">
      <c r="A12" s="298" t="str">
        <f>'1. паспорт описание'!A12:D12</f>
        <v>Приобретение манипулятора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197</v>
      </c>
      <c r="B18" s="378"/>
      <c r="C18" s="378"/>
      <c r="D18" s="378"/>
      <c r="E18" s="378"/>
      <c r="F18" s="378"/>
      <c r="G18" s="378"/>
      <c r="H18" s="378"/>
      <c r="I18" s="378"/>
      <c r="J18" s="378"/>
      <c r="K18" s="378"/>
      <c r="L18" s="378"/>
    </row>
    <row r="20" spans="1:12" ht="55.5" customHeight="1" x14ac:dyDescent="0.25">
      <c r="A20" s="377" t="s">
        <v>185</v>
      </c>
      <c r="B20" s="377"/>
      <c r="C20" s="377"/>
      <c r="D20" s="377"/>
      <c r="E20" s="377"/>
      <c r="F20" s="377"/>
      <c r="G20" s="377"/>
      <c r="H20" s="377"/>
      <c r="I20" s="377"/>
      <c r="J20" s="377"/>
      <c r="K20" s="377"/>
      <c r="L20" s="377"/>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О_0000007036</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42.75" customHeight="1" x14ac:dyDescent="0.25">
      <c r="A12" s="298" t="str">
        <f>'1. паспорт описание'!A12:D12</f>
        <v>Приобретение манипулятора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8" t="s">
        <v>199</v>
      </c>
      <c r="B18" s="378"/>
      <c r="C18" s="378"/>
      <c r="D18" s="378"/>
      <c r="E18" s="378"/>
      <c r="F18" s="378"/>
      <c r="G18" s="378"/>
      <c r="H18" s="378"/>
      <c r="I18" s="378"/>
      <c r="J18" s="378"/>
      <c r="K18" s="378"/>
      <c r="L18" s="378"/>
    </row>
    <row r="19" spans="1:12" ht="33.75" hidden="1" customHeight="1" x14ac:dyDescent="0.25">
      <c r="A19" s="379"/>
      <c r="B19" s="379"/>
      <c r="C19" s="379"/>
      <c r="D19" s="379"/>
      <c r="E19" s="379"/>
      <c r="F19" s="379"/>
      <c r="G19" s="379"/>
      <c r="H19" s="379"/>
      <c r="I19" s="379"/>
      <c r="J19" s="379"/>
      <c r="K19" s="379"/>
      <c r="L19" s="379"/>
    </row>
    <row r="20" spans="1:12" ht="45.75" customHeight="1" x14ac:dyDescent="0.25">
      <c r="A20" s="377" t="s">
        <v>208</v>
      </c>
      <c r="B20" s="377"/>
      <c r="C20" s="377"/>
      <c r="D20" s="377"/>
      <c r="E20" s="377"/>
      <c r="F20" s="377"/>
      <c r="G20" s="377"/>
      <c r="H20" s="377"/>
      <c r="I20" s="377"/>
      <c r="J20" s="377"/>
      <c r="K20" s="377"/>
      <c r="L20" s="377"/>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О_0000007036</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2"/>
      <c r="B10" s="302"/>
      <c r="C10" s="302"/>
      <c r="D10" s="302"/>
      <c r="E10" s="302"/>
      <c r="F10" s="302"/>
      <c r="G10" s="302"/>
      <c r="H10" s="302"/>
      <c r="I10" s="302"/>
      <c r="J10" s="302"/>
      <c r="K10" s="302"/>
      <c r="L10" s="9"/>
      <c r="M10" s="9"/>
      <c r="N10" s="9"/>
      <c r="O10" s="9"/>
      <c r="P10" s="9"/>
      <c r="Q10" s="9"/>
      <c r="R10" s="9"/>
      <c r="S10" s="9"/>
      <c r="T10" s="9"/>
    </row>
    <row r="11" spans="1:20" s="2" customFormat="1" ht="18.75" x14ac:dyDescent="0.2">
      <c r="A11" s="299" t="str">
        <f>'1. паспорт описание'!A12:D12</f>
        <v>Приобретение манипулятора</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7"/>
      <c r="B13" s="307"/>
      <c r="C13" s="307"/>
      <c r="D13" s="307"/>
      <c r="E13" s="307"/>
      <c r="F13" s="307"/>
      <c r="G13" s="307"/>
      <c r="H13" s="307"/>
      <c r="I13" s="307"/>
      <c r="J13" s="307"/>
      <c r="K13" s="307"/>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1"/>
      <c r="B15" s="301"/>
      <c r="C15" s="301"/>
      <c r="D15" s="301"/>
      <c r="E15" s="301"/>
      <c r="F15" s="301"/>
      <c r="G15" s="301"/>
      <c r="H15" s="301"/>
      <c r="I15" s="301"/>
      <c r="J15" s="301"/>
      <c r="K15" s="301"/>
      <c r="L15" s="3"/>
      <c r="M15" s="3"/>
      <c r="N15" s="3"/>
      <c r="O15" s="3"/>
      <c r="P15" s="3"/>
      <c r="Q15" s="3"/>
    </row>
    <row r="16" spans="1:20" s="2" customFormat="1" ht="54" customHeight="1" x14ac:dyDescent="0.2">
      <c r="A16" s="306" t="s">
        <v>5</v>
      </c>
      <c r="B16" s="304" t="s">
        <v>163</v>
      </c>
      <c r="C16" s="306" t="s">
        <v>42</v>
      </c>
      <c r="D16" s="306" t="s">
        <v>41</v>
      </c>
      <c r="E16" s="306" t="s">
        <v>40</v>
      </c>
      <c r="F16" s="306" t="s">
        <v>132</v>
      </c>
      <c r="G16" s="306" t="s">
        <v>39</v>
      </c>
      <c r="H16" s="306" t="s">
        <v>38</v>
      </c>
      <c r="I16" s="306" t="s">
        <v>37</v>
      </c>
      <c r="J16" s="306" t="s">
        <v>135</v>
      </c>
      <c r="K16" s="306"/>
      <c r="L16" s="3"/>
      <c r="M16" s="3"/>
      <c r="N16" s="3"/>
      <c r="O16" s="3"/>
      <c r="P16" s="3"/>
      <c r="Q16" s="3"/>
    </row>
    <row r="17" spans="1:20" s="2" customFormat="1" ht="180.75" customHeight="1" x14ac:dyDescent="0.2">
      <c r="A17" s="306"/>
      <c r="B17" s="305"/>
      <c r="C17" s="306"/>
      <c r="D17" s="306"/>
      <c r="E17" s="306"/>
      <c r="F17" s="306"/>
      <c r="G17" s="306"/>
      <c r="H17" s="306"/>
      <c r="I17" s="306"/>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3" t="s">
        <v>184</v>
      </c>
      <c r="B23" s="303"/>
      <c r="C23" s="303"/>
      <c r="D23" s="303"/>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О_0000007036</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2"/>
      <c r="B12" s="302"/>
      <c r="C12" s="302"/>
      <c r="D12" s="302"/>
      <c r="E12" s="302"/>
      <c r="F12" s="302"/>
      <c r="G12" s="302"/>
      <c r="H12" s="302"/>
      <c r="I12" s="302"/>
      <c r="J12" s="302"/>
      <c r="K12" s="302"/>
      <c r="L12" s="302"/>
      <c r="M12" s="302"/>
      <c r="N12" s="302"/>
    </row>
    <row r="13" spans="1:14" s="2" customFormat="1" ht="18.75" x14ac:dyDescent="0.2">
      <c r="A13" s="299" t="str">
        <f>'1. паспорт описание'!A12:D12</f>
        <v>Приобретение манипулятора</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7"/>
      <c r="B15" s="307"/>
      <c r="C15" s="307"/>
      <c r="D15" s="307"/>
      <c r="E15" s="307"/>
      <c r="F15" s="307"/>
      <c r="G15" s="307"/>
      <c r="H15" s="307"/>
      <c r="I15" s="307"/>
      <c r="J15" s="307"/>
      <c r="K15" s="307"/>
      <c r="L15" s="307"/>
      <c r="M15" s="307"/>
      <c r="N15" s="307"/>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08"/>
      <c r="B17" s="308"/>
      <c r="C17" s="308"/>
      <c r="D17" s="308"/>
      <c r="E17" s="308"/>
      <c r="F17" s="308"/>
      <c r="G17" s="308"/>
      <c r="H17" s="308"/>
      <c r="I17" s="308"/>
      <c r="J17" s="308"/>
      <c r="K17" s="308"/>
      <c r="L17" s="308"/>
      <c r="M17" s="308"/>
      <c r="N17" s="308"/>
    </row>
    <row r="18" spans="1:107" ht="46.5" customHeight="1" x14ac:dyDescent="0.25">
      <c r="A18" s="321" t="s">
        <v>5</v>
      </c>
      <c r="B18" s="311" t="s">
        <v>163</v>
      </c>
      <c r="C18" s="314" t="s">
        <v>76</v>
      </c>
      <c r="D18" s="315"/>
      <c r="E18" s="318" t="s">
        <v>57</v>
      </c>
      <c r="F18" s="314" t="s">
        <v>159</v>
      </c>
      <c r="G18" s="315"/>
      <c r="H18" s="314" t="s">
        <v>87</v>
      </c>
      <c r="I18" s="315"/>
      <c r="J18" s="318" t="s">
        <v>56</v>
      </c>
      <c r="K18" s="314" t="s">
        <v>55</v>
      </c>
      <c r="L18" s="315"/>
      <c r="M18" s="314" t="s">
        <v>158</v>
      </c>
      <c r="N18" s="315"/>
    </row>
    <row r="19" spans="1:107" ht="204.75" customHeight="1" x14ac:dyDescent="0.25">
      <c r="A19" s="322"/>
      <c r="B19" s="324"/>
      <c r="C19" s="316"/>
      <c r="D19" s="317"/>
      <c r="E19" s="319"/>
      <c r="F19" s="316"/>
      <c r="G19" s="317"/>
      <c r="H19" s="316"/>
      <c r="I19" s="317"/>
      <c r="J19" s="320"/>
      <c r="K19" s="316"/>
      <c r="L19" s="317"/>
      <c r="M19" s="316"/>
      <c r="N19" s="317"/>
    </row>
    <row r="20" spans="1:107" ht="51.75" customHeight="1" x14ac:dyDescent="0.25">
      <c r="A20" s="323"/>
      <c r="B20" s="312"/>
      <c r="C20" s="95" t="s">
        <v>53</v>
      </c>
      <c r="D20" s="95" t="s">
        <v>54</v>
      </c>
      <c r="E20" s="320"/>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9">
        <v>1</v>
      </c>
      <c r="B22" s="311"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0"/>
      <c r="B23" s="312"/>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3" t="s">
        <v>176</v>
      </c>
      <c r="D27" s="313"/>
      <c r="E27" s="313"/>
      <c r="F27" s="313"/>
      <c r="G27" s="313"/>
      <c r="H27" s="313"/>
      <c r="I27" s="313"/>
      <c r="J27" s="313"/>
      <c r="K27" s="313"/>
      <c r="L27" s="313"/>
      <c r="M27" s="313"/>
      <c r="N27" s="313"/>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О_0000007036</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манипулятора</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1" t="s">
        <v>5</v>
      </c>
      <c r="B18" s="311"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4"/>
      <c r="B19" s="324"/>
      <c r="C19" s="327"/>
      <c r="D19" s="328"/>
      <c r="E19" s="327"/>
      <c r="F19" s="328"/>
      <c r="G19" s="329" t="s">
        <v>59</v>
      </c>
      <c r="H19" s="331"/>
      <c r="I19" s="329" t="s">
        <v>58</v>
      </c>
      <c r="J19" s="331"/>
      <c r="K19" s="327"/>
      <c r="L19" s="328"/>
      <c r="M19" s="327"/>
      <c r="N19" s="328"/>
      <c r="O19" s="327"/>
      <c r="P19" s="328"/>
    </row>
    <row r="20" spans="1:16" ht="60" customHeight="1" x14ac:dyDescent="0.25">
      <c r="A20" s="312"/>
      <c r="B20" s="312"/>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О_0000007036</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10"/>
      <c r="Z10" s="10"/>
    </row>
    <row r="11" spans="1:26" ht="18.75" x14ac:dyDescent="0.25">
      <c r="A11" s="299" t="str">
        <f>'1. паспорт описание'!A12:D12</f>
        <v>Приобретение манипулятора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О_0000007036</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2"/>
      <c r="B11" s="302"/>
      <c r="C11" s="302"/>
      <c r="D11" s="302"/>
      <c r="E11" s="302"/>
      <c r="F11" s="302"/>
      <c r="G11" s="302"/>
      <c r="H11" s="302"/>
      <c r="I11" s="302"/>
      <c r="J11" s="302"/>
      <c r="K11" s="302"/>
      <c r="L11" s="302"/>
      <c r="M11" s="302"/>
      <c r="N11" s="302"/>
      <c r="O11" s="302"/>
      <c r="P11" s="9"/>
      <c r="Q11" s="9"/>
      <c r="R11" s="9"/>
      <c r="S11" s="9"/>
      <c r="T11" s="9"/>
      <c r="U11" s="9"/>
      <c r="V11" s="9"/>
      <c r="W11" s="9"/>
      <c r="X11" s="9"/>
      <c r="Y11" s="9"/>
      <c r="Z11" s="9"/>
    </row>
    <row r="12" spans="1:28" s="2" customFormat="1" ht="18.75" x14ac:dyDescent="0.2">
      <c r="A12" s="299" t="str">
        <f>'1. паспорт описание'!A12:D12</f>
        <v>Приобретение манипулятора</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7"/>
      <c r="B14" s="307"/>
      <c r="C14" s="307"/>
      <c r="D14" s="307"/>
      <c r="E14" s="307"/>
      <c r="F14" s="307"/>
      <c r="G14" s="307"/>
      <c r="H14" s="307"/>
      <c r="I14" s="307"/>
      <c r="J14" s="307"/>
      <c r="K14" s="307"/>
      <c r="L14" s="307"/>
      <c r="M14" s="307"/>
      <c r="N14" s="307"/>
      <c r="O14" s="307"/>
      <c r="P14" s="3"/>
      <c r="Q14" s="3"/>
      <c r="R14" s="3"/>
      <c r="S14" s="3"/>
      <c r="T14" s="3"/>
      <c r="U14" s="3"/>
      <c r="V14" s="3"/>
      <c r="W14" s="3"/>
    </row>
    <row r="15" spans="1:28" s="2" customFormat="1" ht="91.5" customHeight="1" x14ac:dyDescent="0.2">
      <c r="A15" s="341" t="s">
        <v>147</v>
      </c>
      <c r="B15" s="341"/>
      <c r="C15" s="341"/>
      <c r="D15" s="341"/>
      <c r="E15" s="341"/>
      <c r="F15" s="341"/>
      <c r="G15" s="341"/>
      <c r="H15" s="341"/>
      <c r="I15" s="341"/>
      <c r="J15" s="341"/>
      <c r="K15" s="341"/>
      <c r="L15" s="341"/>
      <c r="M15" s="341"/>
      <c r="N15" s="341"/>
      <c r="O15" s="341"/>
      <c r="P15" s="6"/>
      <c r="Q15" s="6"/>
      <c r="R15" s="6"/>
      <c r="S15" s="6"/>
      <c r="T15" s="6"/>
      <c r="U15" s="6"/>
      <c r="V15" s="6"/>
      <c r="W15" s="6"/>
      <c r="X15" s="6"/>
      <c r="Y15" s="6"/>
      <c r="Z15" s="6"/>
    </row>
    <row r="16" spans="1:28" s="2" customFormat="1" ht="78" customHeight="1" x14ac:dyDescent="0.2">
      <c r="A16" s="306" t="s">
        <v>5</v>
      </c>
      <c r="B16" s="304" t="s">
        <v>163</v>
      </c>
      <c r="C16" s="306" t="s">
        <v>35</v>
      </c>
      <c r="D16" s="306" t="s">
        <v>24</v>
      </c>
      <c r="E16" s="342" t="s">
        <v>34</v>
      </c>
      <c r="F16" s="343"/>
      <c r="G16" s="343"/>
      <c r="H16" s="343"/>
      <c r="I16" s="344"/>
      <c r="J16" s="306" t="s">
        <v>33</v>
      </c>
      <c r="K16" s="306"/>
      <c r="L16" s="306"/>
      <c r="M16" s="306"/>
      <c r="N16" s="306"/>
      <c r="O16" s="306"/>
      <c r="P16" s="3"/>
      <c r="Q16" s="3"/>
      <c r="R16" s="3"/>
      <c r="S16" s="3"/>
      <c r="T16" s="3"/>
      <c r="U16" s="3"/>
      <c r="V16" s="3"/>
      <c r="W16" s="3"/>
    </row>
    <row r="17" spans="1:26" s="2" customFormat="1" ht="51" customHeight="1" x14ac:dyDescent="0.2">
      <c r="A17" s="306"/>
      <c r="B17" s="305"/>
      <c r="C17" s="306"/>
      <c r="D17" s="306"/>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0" t="s">
        <v>182</v>
      </c>
      <c r="B21" s="340"/>
      <c r="C21" s="340"/>
      <c r="D21" s="340"/>
      <c r="E21" s="340"/>
      <c r="F21" s="340"/>
      <c r="G21" s="340"/>
      <c r="H21" s="340"/>
      <c r="I21" s="340"/>
      <c r="J21" s="340"/>
      <c r="K21" s="340"/>
      <c r="L21" s="340"/>
      <c r="M21" s="340"/>
      <c r="N21" s="340"/>
      <c r="O21" s="34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317</v>
      </c>
      <c r="O3" s="143"/>
    </row>
    <row r="4" spans="1:21" ht="19.5" customHeight="1" x14ac:dyDescent="0.25">
      <c r="A4" s="295" t="str">
        <f>'1. паспорт описание'!A9:D9</f>
        <v>О_0000007036</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манипулятора</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c r="C20" s="161">
        <f>'[57]2028'!$H40</f>
        <v>7</v>
      </c>
      <c r="D20" s="145"/>
      <c r="E20" s="145"/>
      <c r="F20" s="145"/>
      <c r="G20" s="156"/>
      <c r="H20" s="156"/>
      <c r="I20" s="156"/>
      <c r="J20" s="156"/>
      <c r="K20" s="156"/>
      <c r="L20" s="156"/>
      <c r="M20" s="156"/>
      <c r="N20" s="156"/>
    </row>
    <row r="21" spans="1:18" ht="21" customHeight="1" x14ac:dyDescent="0.25">
      <c r="A21" s="162" t="s">
        <v>230</v>
      </c>
      <c r="B21" s="160">
        <f>'[58]2029'!$D$44</f>
        <v>11199.75</v>
      </c>
      <c r="C21" s="161">
        <f>'[57]2028'!$H41</f>
        <v>10</v>
      </c>
      <c r="D21" s="145"/>
      <c r="E21" s="145"/>
      <c r="F21" s="145"/>
      <c r="G21" s="156"/>
      <c r="H21" s="156"/>
      <c r="I21" s="156"/>
      <c r="J21" s="156"/>
      <c r="K21" s="156"/>
      <c r="L21" s="156"/>
      <c r="M21" s="156"/>
      <c r="N21" s="156"/>
    </row>
    <row r="22" spans="1:18" ht="21" customHeight="1" x14ac:dyDescent="0.25">
      <c r="A22" s="162" t="s">
        <v>231</v>
      </c>
      <c r="B22" s="160">
        <f>'[58]2029'!$D$42</f>
        <v>4909.9087499999996</v>
      </c>
      <c r="C22" s="161">
        <f>'[57]2028'!$H42</f>
        <v>5</v>
      </c>
      <c r="D22" s="145"/>
      <c r="E22" s="145"/>
      <c r="F22" s="145"/>
      <c r="G22" s="156"/>
      <c r="H22" s="156"/>
      <c r="I22" s="156"/>
      <c r="J22" s="156"/>
      <c r="K22" s="156"/>
      <c r="L22" s="156"/>
      <c r="M22" s="156"/>
      <c r="N22" s="156"/>
    </row>
    <row r="23" spans="1:18" ht="21" customHeight="1" x14ac:dyDescent="0.25">
      <c r="A23" s="162" t="s">
        <v>232</v>
      </c>
      <c r="B23" s="160">
        <f>'[58]2029'!$D$43</f>
        <v>19214.25</v>
      </c>
      <c r="C23" s="161">
        <f>'[57]2028'!$H43</f>
        <v>7</v>
      </c>
      <c r="D23" s="145"/>
      <c r="E23" s="145"/>
      <c r="F23" s="145"/>
      <c r="G23" s="156"/>
      <c r="H23" s="156"/>
      <c r="I23" s="156"/>
      <c r="J23" s="156"/>
      <c r="K23" s="156"/>
      <c r="L23" s="156"/>
      <c r="M23" s="156"/>
      <c r="N23" s="156"/>
    </row>
    <row r="24" spans="1:18" ht="44.25" customHeight="1" x14ac:dyDescent="0.25">
      <c r="A24" s="163" t="s">
        <v>233</v>
      </c>
      <c r="B24" s="160"/>
      <c r="C24" s="161">
        <f>'[57]2028'!$H44</f>
        <v>10</v>
      </c>
      <c r="D24" s="145"/>
      <c r="E24" s="145"/>
      <c r="F24" s="145"/>
      <c r="G24" s="156"/>
      <c r="H24" s="156"/>
      <c r="I24" s="156"/>
      <c r="J24" s="164"/>
      <c r="K24" s="156"/>
      <c r="L24" s="156"/>
      <c r="M24" s="156"/>
      <c r="N24" s="156"/>
    </row>
    <row r="25" spans="1:18" ht="56.25" customHeight="1" x14ac:dyDescent="0.25">
      <c r="A25" s="163" t="s">
        <v>234</v>
      </c>
      <c r="B25" s="160">
        <f>'[58]2029'!$D$45</f>
        <v>11199.75</v>
      </c>
      <c r="C25" s="161">
        <f>'[57]2028'!$H45</f>
        <v>7</v>
      </c>
      <c r="D25" s="145"/>
      <c r="E25" s="145"/>
      <c r="F25" s="145"/>
      <c r="G25" s="156"/>
      <c r="H25" s="156"/>
      <c r="I25" s="156"/>
      <c r="J25" s="345"/>
      <c r="K25" s="345"/>
      <c r="L25" s="156"/>
      <c r="M25" s="165"/>
      <c r="N25" s="156"/>
    </row>
    <row r="26" spans="1:18" ht="38.25" customHeight="1" x14ac:dyDescent="0.25">
      <c r="A26" s="166" t="s">
        <v>235</v>
      </c>
      <c r="B26" s="160">
        <f>'[58]2029'!$D$47</f>
        <v>14590.5</v>
      </c>
      <c r="C26" s="161">
        <f>'[57]2028'!$H46</f>
        <v>10</v>
      </c>
      <c r="D26" s="167"/>
      <c r="E26" s="168"/>
      <c r="F26" s="168"/>
      <c r="G26" s="156"/>
      <c r="H26" s="156"/>
      <c r="I26" s="156"/>
      <c r="J26" s="345"/>
      <c r="K26" s="345"/>
      <c r="L26" s="156"/>
      <c r="M26" s="165"/>
      <c r="N26" s="156"/>
    </row>
    <row r="27" spans="1:18" ht="37.5" customHeight="1" x14ac:dyDescent="0.25">
      <c r="A27" s="163" t="s">
        <v>236</v>
      </c>
      <c r="B27" s="160">
        <f>'[58]2029'!$D$40</f>
        <v>8199.4500000000007</v>
      </c>
      <c r="C27" s="161">
        <f>'[57]2028'!$H47</f>
        <v>5</v>
      </c>
      <c r="D27" s="145"/>
      <c r="E27" s="145"/>
      <c r="F27" s="145"/>
      <c r="G27" s="156"/>
      <c r="H27" s="156"/>
      <c r="I27" s="156"/>
      <c r="J27" s="345"/>
      <c r="K27" s="345"/>
      <c r="L27" s="156"/>
      <c r="M27" s="169"/>
      <c r="N27" s="156"/>
    </row>
    <row r="28" spans="1:18" ht="25.5" customHeight="1" x14ac:dyDescent="0.25">
      <c r="A28" s="163" t="s">
        <v>237</v>
      </c>
      <c r="B28" s="160">
        <f>'[58]2029'!$D$46</f>
        <v>16440</v>
      </c>
      <c r="C28" s="161">
        <f>'[57]2028'!$H48</f>
        <v>7</v>
      </c>
      <c r="D28" s="145"/>
      <c r="E28" s="145"/>
      <c r="F28" s="145"/>
      <c r="G28" s="156"/>
      <c r="H28" s="156"/>
      <c r="I28" s="156"/>
      <c r="J28" s="345"/>
      <c r="K28" s="345"/>
      <c r="L28" s="156"/>
      <c r="M28" s="170"/>
      <c r="N28" s="156"/>
    </row>
    <row r="29" spans="1:18" x14ac:dyDescent="0.25">
      <c r="A29" s="163" t="s">
        <v>238</v>
      </c>
      <c r="B29" s="160"/>
      <c r="C29" s="161">
        <f>'[57]2028'!$H49</f>
        <v>10</v>
      </c>
      <c r="D29" s="145"/>
      <c r="E29" s="145"/>
      <c r="F29" s="145"/>
      <c r="G29" s="156"/>
      <c r="H29" s="156"/>
      <c r="I29" s="156"/>
      <c r="J29" s="156"/>
      <c r="K29" s="156"/>
      <c r="L29" s="156"/>
      <c r="M29" s="156"/>
      <c r="N29" s="156"/>
    </row>
    <row r="30" spans="1:18" ht="27" customHeight="1" x14ac:dyDescent="0.25">
      <c r="A30" s="171" t="s">
        <v>239</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240</v>
      </c>
      <c r="B31" s="174">
        <v>7</v>
      </c>
      <c r="C31" s="145"/>
      <c r="D31" s="145"/>
      <c r="E31" s="145"/>
      <c r="F31" s="145"/>
      <c r="G31" s="156"/>
      <c r="H31" s="345"/>
      <c r="I31" s="345"/>
      <c r="J31" s="156"/>
      <c r="K31" s="165"/>
      <c r="L31" s="156"/>
      <c r="M31" s="156"/>
      <c r="N31" s="156"/>
      <c r="O31" s="156"/>
    </row>
    <row r="32" spans="1:18" outlineLevel="1" x14ac:dyDescent="0.25">
      <c r="A32" s="171" t="s">
        <v>241</v>
      </c>
      <c r="B32" s="174"/>
      <c r="C32" s="145"/>
      <c r="D32" s="145"/>
      <c r="E32" s="145"/>
      <c r="F32" s="145"/>
      <c r="G32" s="156"/>
      <c r="H32" s="345"/>
      <c r="I32" s="345"/>
      <c r="J32" s="156"/>
      <c r="K32" s="165"/>
      <c r="L32" s="156"/>
      <c r="M32" s="156"/>
      <c r="N32" s="156"/>
      <c r="O32" s="156"/>
    </row>
    <row r="33" spans="1:15" ht="33" customHeight="1" outlineLevel="1" x14ac:dyDescent="0.25">
      <c r="A33" s="171" t="s">
        <v>242</v>
      </c>
      <c r="B33" s="174">
        <v>10</v>
      </c>
      <c r="C33" s="145"/>
      <c r="D33" s="145"/>
      <c r="E33" s="145"/>
      <c r="F33" s="145"/>
      <c r="G33" s="156"/>
      <c r="H33" s="349"/>
      <c r="I33" s="349"/>
      <c r="J33" s="156"/>
      <c r="K33" s="169"/>
      <c r="L33" s="156"/>
      <c r="M33" s="156"/>
      <c r="N33" s="156"/>
      <c r="O33" s="156"/>
    </row>
    <row r="34" spans="1:15" hidden="1" outlineLevel="1" x14ac:dyDescent="0.25">
      <c r="A34" s="171" t="s">
        <v>243</v>
      </c>
      <c r="B34" s="174"/>
      <c r="C34" s="145"/>
      <c r="D34" s="145"/>
      <c r="E34" s="145"/>
      <c r="F34" s="145"/>
      <c r="G34" s="156"/>
      <c r="H34" s="345"/>
      <c r="I34" s="345"/>
      <c r="J34" s="156"/>
      <c r="K34" s="170"/>
      <c r="L34" s="156"/>
      <c r="M34" s="156"/>
      <c r="N34" s="156"/>
      <c r="O34" s="156"/>
    </row>
    <row r="35" spans="1:15" hidden="1" outlineLevel="1" x14ac:dyDescent="0.25">
      <c r="A35" s="175" t="s">
        <v>244</v>
      </c>
      <c r="B35" s="174"/>
      <c r="C35" s="145"/>
      <c r="D35" s="145"/>
      <c r="E35" s="145"/>
      <c r="F35" s="145"/>
      <c r="G35" s="156"/>
      <c r="H35" s="156"/>
      <c r="I35" s="156"/>
      <c r="J35" s="156"/>
      <c r="K35" s="156"/>
      <c r="L35" s="156"/>
      <c r="M35" s="156"/>
      <c r="N35" s="156"/>
      <c r="O35" s="156"/>
    </row>
    <row r="36" spans="1:15" hidden="1" outlineLevel="1" x14ac:dyDescent="0.25">
      <c r="A36" s="159" t="s">
        <v>245</v>
      </c>
      <c r="B36" s="176"/>
      <c r="C36" s="145"/>
      <c r="D36" s="145"/>
      <c r="E36" s="145"/>
      <c r="F36" s="145"/>
      <c r="G36" s="156"/>
      <c r="H36" s="156"/>
      <c r="I36" s="156"/>
      <c r="J36" s="156"/>
      <c r="K36" s="156"/>
      <c r="L36" s="156"/>
      <c r="M36" s="156"/>
      <c r="N36" s="156"/>
    </row>
    <row r="37" spans="1:15" hidden="1" outlineLevel="1" x14ac:dyDescent="0.25">
      <c r="A37" s="175" t="s">
        <v>246</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247</v>
      </c>
      <c r="B39" s="178"/>
      <c r="C39" s="145"/>
      <c r="D39" s="145"/>
      <c r="E39" s="145"/>
      <c r="F39" s="145"/>
    </row>
    <row r="40" spans="1:15" hidden="1" outlineLevel="1" x14ac:dyDescent="0.25">
      <c r="A40" s="171" t="s">
        <v>246</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248</v>
      </c>
      <c r="B42" s="180"/>
      <c r="C42" s="181"/>
      <c r="D42" s="182"/>
      <c r="E42" s="145"/>
      <c r="F42" s="145"/>
    </row>
    <row r="43" spans="1:15" hidden="1" outlineLevel="1" x14ac:dyDescent="0.25">
      <c r="A43" s="171" t="s">
        <v>249</v>
      </c>
      <c r="B43" s="177">
        <v>12</v>
      </c>
      <c r="C43" s="181"/>
      <c r="D43" s="182"/>
      <c r="E43" s="145"/>
      <c r="F43" s="145"/>
    </row>
    <row r="44" spans="1:15" hidden="1" outlineLevel="1" x14ac:dyDescent="0.25">
      <c r="A44" s="171" t="s">
        <v>250</v>
      </c>
      <c r="B44" s="177">
        <v>12</v>
      </c>
      <c r="C44" s="181"/>
      <c r="D44" s="182"/>
      <c r="E44" s="145"/>
      <c r="F44" s="145"/>
    </row>
    <row r="45" spans="1:15" ht="15" hidden="1" customHeight="1" outlineLevel="1" x14ac:dyDescent="0.25">
      <c r="A45" s="179" t="s">
        <v>251</v>
      </c>
      <c r="B45" s="180"/>
      <c r="C45" s="181"/>
      <c r="D45" s="182"/>
      <c r="E45" s="145"/>
      <c r="F45" s="145"/>
    </row>
    <row r="46" spans="1:15" hidden="1" x14ac:dyDescent="0.25">
      <c r="A46" s="171" t="s">
        <v>249</v>
      </c>
      <c r="B46" s="177">
        <v>12</v>
      </c>
      <c r="C46" s="181"/>
      <c r="D46" s="182"/>
      <c r="E46" s="145"/>
      <c r="F46" s="145"/>
    </row>
    <row r="47" spans="1:15" hidden="1" outlineLevel="1" x14ac:dyDescent="0.25">
      <c r="A47" s="171" t="s">
        <v>250</v>
      </c>
      <c r="B47" s="177">
        <v>12</v>
      </c>
      <c r="C47" s="181"/>
      <c r="D47" s="182"/>
      <c r="E47" s="145"/>
      <c r="F47" s="145"/>
    </row>
    <row r="48" spans="1:15" hidden="1" outlineLevel="1" x14ac:dyDescent="0.25">
      <c r="A48" s="183" t="s">
        <v>252</v>
      </c>
      <c r="B48" s="180"/>
      <c r="C48" s="184"/>
      <c r="D48" s="184"/>
      <c r="E48" s="145"/>
      <c r="F48" s="145"/>
    </row>
    <row r="49" spans="1:22" hidden="1" outlineLevel="1" x14ac:dyDescent="0.25">
      <c r="A49" s="185" t="s">
        <v>253</v>
      </c>
      <c r="B49" s="186"/>
      <c r="C49" s="181"/>
      <c r="D49" s="145"/>
      <c r="E49" s="145"/>
      <c r="F49" s="145"/>
    </row>
    <row r="50" spans="1:22" hidden="1" x14ac:dyDescent="0.25">
      <c r="A50" s="183" t="s">
        <v>254</v>
      </c>
      <c r="B50" s="177">
        <v>25</v>
      </c>
      <c r="C50" s="187"/>
      <c r="D50" s="187"/>
      <c r="E50" s="187"/>
      <c r="F50" s="187"/>
    </row>
    <row r="51" spans="1:22" hidden="1" x14ac:dyDescent="0.25">
      <c r="A51" s="183" t="s">
        <v>255</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256</v>
      </c>
      <c r="B58" s="193">
        <v>246.85</v>
      </c>
      <c r="C58" s="190"/>
      <c r="D58" s="190"/>
      <c r="E58" s="190"/>
      <c r="F58" s="190"/>
    </row>
    <row r="59" spans="1:22" ht="16.5" hidden="1" thickBot="1" x14ac:dyDescent="0.3">
      <c r="A59" s="194" t="s">
        <v>257</v>
      </c>
      <c r="B59" s="195">
        <v>515240.19</v>
      </c>
      <c r="C59" s="190"/>
      <c r="D59" s="190"/>
      <c r="E59" s="190"/>
      <c r="F59" s="190"/>
    </row>
    <row r="60" spans="1:22" hidden="1" x14ac:dyDescent="0.25">
      <c r="A60" s="159" t="s">
        <v>258</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259</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260</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261</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262</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x14ac:dyDescent="0.25">
      <c r="A86" s="226" t="s">
        <v>263</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x14ac:dyDescent="0.25">
      <c r="A87" s="226" t="s">
        <v>264</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x14ac:dyDescent="0.25">
      <c r="A88" s="229" t="s">
        <v>265</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266</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267</v>
      </c>
      <c r="B91" s="227"/>
      <c r="C91" s="227">
        <f>IF(C78&lt;$B$30+2,-($B$22+$B$27)/$B$30,0)</f>
        <v>-2621.8717499999998</v>
      </c>
      <c r="D91" s="227">
        <f t="shared" ref="D91:K91" si="19">IF(D78&lt;$B$30+2,-($B$25)/$B$30,0)</f>
        <v>-2239.9499999999998</v>
      </c>
      <c r="E91" s="227">
        <f t="shared" si="19"/>
        <v>-2239.9499999999998</v>
      </c>
      <c r="F91" s="227">
        <f t="shared" si="19"/>
        <v>-2239.9499999999998</v>
      </c>
      <c r="G91" s="227">
        <f t="shared" si="19"/>
        <v>-2239.9499999999998</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268</v>
      </c>
      <c r="B92" s="227"/>
      <c r="C92" s="227">
        <f>IF(C78&lt;$B$33+2,-($B$24+$B$29+B21+B26)/$B$33,0)</f>
        <v>-2579.0250000000001</v>
      </c>
      <c r="D92" s="227">
        <f t="shared" ref="D92:M92" si="21">IF(D78&lt;$B$33+2,-($B$24+$B$28)/$B$33,0)</f>
        <v>-1644</v>
      </c>
      <c r="E92" s="227">
        <f t="shared" si="21"/>
        <v>-1644</v>
      </c>
      <c r="F92" s="227">
        <f t="shared" si="21"/>
        <v>-1644</v>
      </c>
      <c r="G92" s="227">
        <f t="shared" si="21"/>
        <v>-1644</v>
      </c>
      <c r="H92" s="227">
        <f t="shared" si="21"/>
        <v>-1644</v>
      </c>
      <c r="I92" s="227">
        <f t="shared" si="21"/>
        <v>-1644</v>
      </c>
      <c r="J92" s="227">
        <f t="shared" si="21"/>
        <v>-1644</v>
      </c>
      <c r="K92" s="227">
        <f t="shared" si="21"/>
        <v>-1644</v>
      </c>
      <c r="L92" s="227">
        <f t="shared" si="21"/>
        <v>-1644</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269</v>
      </c>
      <c r="B93" s="227"/>
      <c r="C93" s="227">
        <f>IF(C78&lt;$B$31+2,-($B$20+$B$23+$B$25+B28)/$B$31,0)</f>
        <v>-6693.4285714285716</v>
      </c>
      <c r="D93" s="227">
        <f t="shared" ref="D93:M93" si="23">IF(D78&lt;$B$31+2,-($B$29+$B$26+$B$27)/$B$31,0)</f>
        <v>-3255.707142857143</v>
      </c>
      <c r="E93" s="227">
        <f t="shared" si="23"/>
        <v>-3255.707142857143</v>
      </c>
      <c r="F93" s="227">
        <f t="shared" si="23"/>
        <v>-3255.707142857143</v>
      </c>
      <c r="G93" s="227">
        <f t="shared" si="23"/>
        <v>-3255.707142857143</v>
      </c>
      <c r="H93" s="227">
        <f t="shared" si="23"/>
        <v>-3255.707142857143</v>
      </c>
      <c r="I93" s="227">
        <f t="shared" si="23"/>
        <v>-3255.707142857143</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270</v>
      </c>
      <c r="B94" s="231">
        <f>B90+B91+B93</f>
        <v>0</v>
      </c>
      <c r="C94" s="231">
        <f>C90+C91+C93+C92</f>
        <v>-11894.325321428571</v>
      </c>
      <c r="D94" s="231">
        <f t="shared" ref="D94:U94" si="25">D90+D91+D93+D92</f>
        <v>-7139.6571428571424</v>
      </c>
      <c r="E94" s="231">
        <f t="shared" si="25"/>
        <v>-7139.6571428571424</v>
      </c>
      <c r="F94" s="231">
        <f t="shared" si="25"/>
        <v>-7139.6571428571424</v>
      </c>
      <c r="G94" s="231">
        <f t="shared" si="25"/>
        <v>-7139.6571428571424</v>
      </c>
      <c r="H94" s="231">
        <f t="shared" si="25"/>
        <v>-4899.7071428571435</v>
      </c>
      <c r="I94" s="231">
        <f t="shared" si="25"/>
        <v>-4899.7071428571435</v>
      </c>
      <c r="J94" s="231">
        <f t="shared" si="25"/>
        <v>-1644</v>
      </c>
      <c r="K94" s="231">
        <f t="shared" si="25"/>
        <v>-1644</v>
      </c>
      <c r="L94" s="231">
        <f t="shared" si="25"/>
        <v>-1644</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271</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-11894.325321428571</v>
      </c>
      <c r="D96" s="231">
        <f t="shared" si="27"/>
        <v>-7139.6571428571424</v>
      </c>
      <c r="E96" s="231">
        <f t="shared" si="27"/>
        <v>-7139.6571428571424</v>
      </c>
      <c r="F96" s="231">
        <f t="shared" si="27"/>
        <v>-7139.6571428571424</v>
      </c>
      <c r="G96" s="231">
        <f t="shared" si="27"/>
        <v>-7139.6571428571424</v>
      </c>
      <c r="H96" s="231">
        <f t="shared" si="27"/>
        <v>-4899.7071428571435</v>
      </c>
      <c r="I96" s="231">
        <f t="shared" si="27"/>
        <v>-4899.7071428571435</v>
      </c>
      <c r="J96" s="231">
        <f t="shared" si="27"/>
        <v>-1644</v>
      </c>
      <c r="K96" s="231">
        <f t="shared" si="27"/>
        <v>-1644</v>
      </c>
      <c r="L96" s="231">
        <f t="shared" si="27"/>
        <v>-1644</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-11894.325321428571</v>
      </c>
      <c r="D98" s="236">
        <f t="shared" si="29"/>
        <v>-7139.6571428571424</v>
      </c>
      <c r="E98" s="236">
        <f t="shared" si="29"/>
        <v>-7139.6571428571424</v>
      </c>
      <c r="F98" s="236">
        <f t="shared" si="29"/>
        <v>-7139.6571428571424</v>
      </c>
      <c r="G98" s="236">
        <f t="shared" si="29"/>
        <v>-7139.6571428571424</v>
      </c>
      <c r="H98" s="236">
        <f t="shared" si="29"/>
        <v>-4899.7071428571435</v>
      </c>
      <c r="I98" s="236">
        <f t="shared" si="29"/>
        <v>-4899.7071428571435</v>
      </c>
      <c r="J98" s="236">
        <f t="shared" si="29"/>
        <v>-1644</v>
      </c>
      <c r="K98" s="236">
        <f t="shared" si="29"/>
        <v>-1644</v>
      </c>
      <c r="L98" s="236">
        <f t="shared" si="29"/>
        <v>-1644</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272</v>
      </c>
      <c r="B100" s="241"/>
      <c r="C100" s="242"/>
      <c r="D100" s="121" t="s">
        <v>273</v>
      </c>
      <c r="E100" s="121" t="s">
        <v>274</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275</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275</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276</v>
      </c>
      <c r="C103" s="245" t="s">
        <v>275</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277</v>
      </c>
      <c r="C104" s="245" t="s">
        <v>275</v>
      </c>
      <c r="D104" s="246">
        <f>$K$94</f>
        <v>-1644</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278</v>
      </c>
      <c r="C105" s="245" t="s">
        <v>275</v>
      </c>
      <c r="D105" s="246">
        <f>$K$98</f>
        <v>-1644</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279</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280</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270</v>
      </c>
      <c r="B111" s="231">
        <f t="shared" ref="B111:P111" si="32">B94</f>
        <v>0</v>
      </c>
      <c r="C111" s="231">
        <f t="shared" si="32"/>
        <v>-11894.325321428571</v>
      </c>
      <c r="D111" s="231">
        <f t="shared" si="32"/>
        <v>-7139.6571428571424</v>
      </c>
      <c r="E111" s="231">
        <f t="shared" si="32"/>
        <v>-7139.6571428571424</v>
      </c>
      <c r="F111" s="231">
        <f t="shared" si="32"/>
        <v>-7139.6571428571424</v>
      </c>
      <c r="G111" s="231">
        <f t="shared" si="32"/>
        <v>-7139.6571428571424</v>
      </c>
      <c r="H111" s="231">
        <f t="shared" si="32"/>
        <v>-4899.7071428571435</v>
      </c>
      <c r="I111" s="231">
        <f t="shared" si="32"/>
        <v>-4899.7071428571435</v>
      </c>
      <c r="J111" s="231">
        <f t="shared" si="32"/>
        <v>-1644</v>
      </c>
      <c r="K111" s="231">
        <f t="shared" si="32"/>
        <v>-1644</v>
      </c>
      <c r="L111" s="231">
        <f t="shared" si="32"/>
        <v>-1644</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11894.325321428571</v>
      </c>
      <c r="D112" s="227">
        <f t="shared" ref="D112:P112" si="33">-D91-D93-D92</f>
        <v>7139.6571428571424</v>
      </c>
      <c r="E112" s="227">
        <f t="shared" si="33"/>
        <v>7139.6571428571424</v>
      </c>
      <c r="F112" s="227">
        <f t="shared" si="33"/>
        <v>7139.6571428571424</v>
      </c>
      <c r="G112" s="227">
        <f t="shared" si="33"/>
        <v>7139.6571428571424</v>
      </c>
      <c r="H112" s="227">
        <f t="shared" si="33"/>
        <v>4899.7071428571435</v>
      </c>
      <c r="I112" s="227">
        <f t="shared" si="33"/>
        <v>4899.7071428571435</v>
      </c>
      <c r="J112" s="227">
        <f t="shared" si="33"/>
        <v>1644</v>
      </c>
      <c r="K112" s="227">
        <f t="shared" si="33"/>
        <v>1644</v>
      </c>
      <c r="L112" s="227">
        <f t="shared" si="33"/>
        <v>1644</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-17150.721750000001</v>
      </c>
      <c r="C115" s="227">
        <f>IF(((SUM($B$72:C72)+SUM($B$74:C81))+SUM($B$110:C110))&lt;0,((SUM($B$72:C72)+SUM($B$74:C81))+SUM($B$110:C110))*0.2-SUM($A$115:B115),IF(SUM(B$115:$B115)&lt;0,0-SUM(B$115:$B115),0))</f>
        <v>17150.721750000001</v>
      </c>
      <c r="D115" s="227">
        <f>IF(((SUM($B$72:D72)+SUM($B$74:D81))+SUM($B$110:D110))&lt;0,((SUM($B$72:D72)+SUM($B$74:D81))+SUM($B$110:D110))*0.2-SUM($A$98:C98),IF(SUM($B$98:C98)&lt;0,0-SUM($B$98:C98),0))</f>
        <v>11894.325321428571</v>
      </c>
      <c r="E115" s="227">
        <f>IF(((SUM($B$72:E72)+SUM($B$74:E81))+SUM($B$110:E110))&lt;0,((SUM($B$72:E72)+SUM($B$74:E81))+SUM($B$110:E110))*0.2-SUM($A$98:D98),IF(SUM($B$98:D98)&lt;0,0-SUM($B$98:D98),0))</f>
        <v>19033.982464285713</v>
      </c>
      <c r="F115" s="227">
        <f>IF(((SUM($B$72:F72)+SUM($B$74:F81))+SUM($B$110:F110))&lt;0,((SUM($B$72:F72)+SUM($B$74:F81))+SUM($B$110:F110))*0.2-SUM($A$98:E98),IF(SUM($B$98:E98)&lt;0,0-SUM($B$98:E98),0))</f>
        <v>26173.639607142853</v>
      </c>
      <c r="G115" s="227">
        <f>IF(((SUM($B$72:G72)+SUM($B$74:G81))+SUM($B$110:G110))&lt;0,((SUM($B$72:G72)+SUM($B$74:G81))+SUM($B$110:G110))*0.2-SUM($A$98:F98),IF(SUM($B$98:F98)&lt;0,0-SUM($B$98:F98),0))</f>
        <v>33313.296749999994</v>
      </c>
      <c r="H115" s="227">
        <f>IF(((SUM($B$72:H72)+SUM($B$74:H81))+SUM($B$110:H110))&lt;0,((SUM($B$72:H72)+SUM($B$74:H81))+SUM($B$110:H110))*0.2-SUM($A$98:G98),IF(SUM($B$98:G98)&lt;0,0-SUM($B$98:G98),0))</f>
        <v>40452.953892857135</v>
      </c>
      <c r="I115" s="227">
        <f>IF(((SUM($B$72:I72)+SUM($B$74:I81))+SUM($B$110:I110))&lt;0,((SUM($B$72:I72)+SUM($B$74:I81))+SUM($B$110:I110))*0.2-SUM($A$98:H98),IF(SUM($B$98:H98)&lt;0,0-SUM($B$98:H98),0))</f>
        <v>45352.661035714278</v>
      </c>
      <c r="J115" s="227">
        <f>IF(((SUM($B$72:J72)+SUM($B$74:J81))+SUM($B$110:J110))&lt;0,((SUM($B$72:J72)+SUM($B$74:J81))+SUM($B$110:J110))*0.2-SUM($A$98:I98),IF(SUM($B$98:I98)&lt;0,0-SUM($B$98:I98),0))</f>
        <v>50252.368178571422</v>
      </c>
      <c r="K115" s="227">
        <f>IF(((SUM($B$72:K72)+SUM($B$74:K81))+SUM($B$110:K110))&lt;0,((SUM($B$72:K72)+SUM($B$74:K81))+SUM($B$110:K110))*0.2-SUM($A$98:J98),IF(SUM($B$98:J98)&lt;0,0-SUM($B$98:J98),0))</f>
        <v>51896.368178571422</v>
      </c>
      <c r="L115" s="227">
        <f>IF(((SUM($B$72:L72)+SUM($B$74:L81))+SUM($B$110:L110))&lt;0,((SUM($B$72:L72)+SUM($B$74:L81))+SUM($B$110:L110))*0.2-SUM($A$98:K98),IF(SUM($B$98:K98)&lt;0,0-SUM($B$98:K98),0))</f>
        <v>53540.368178571422</v>
      </c>
      <c r="M115" s="227">
        <f>IF(((SUM($B$72:M72)+SUM($B$74:M81))+SUM($B$110:M110))&lt;0,((SUM($B$72:M72)+SUM($B$74:M81))+SUM($B$110:M110))*0.2-SUM($A$98:L98),IF(SUM($B$98:L98)&lt;0,0-SUM($B$98:L98),0))</f>
        <v>55184.368178571422</v>
      </c>
      <c r="N115" s="227">
        <f>IF(((SUM($B$72:N72)+SUM($B$74:N81))+SUM($B$110:N110))&lt;0,((SUM($B$72:N72)+SUM($B$74:N81))+SUM($B$110:N110))*0.2-SUM($A$98:M98),IF(SUM($B$98:M98)&lt;0,0-SUM($B$98:M98),0))</f>
        <v>55184.368178571422</v>
      </c>
      <c r="O115" s="227">
        <f>IF(((SUM($B$72:O72)+SUM($B$74:O81))+SUM($B$110:O110))&lt;0,((SUM($B$72:O72)+SUM($B$74:O81))+SUM($B$110:O110))*0.2-SUM($A$98:N98),IF(SUM($B$98:N98)&lt;0,0-SUM($B$98:N98),0))</f>
        <v>55184.368178571422</v>
      </c>
      <c r="P115" s="227">
        <f>IF(((SUM($B$72:P72)+SUM($B$74:P81))+SUM($B$110:P110))&lt;0,((SUM($B$72:P72)+SUM($B$74:P81))+SUM($B$110:P110))*0.2-SUM($A$98:O98),IF(SUM($B$98:O98)&lt;0,0-SUM($B$98:O98),0))</f>
        <v>55184.368178571422</v>
      </c>
      <c r="Q115" s="227">
        <f>IF(((SUM($B$72:Q72)+SUM($B$74:Q81))+SUM($B$110:Q110))&lt;0,((SUM($B$72:Q72)+SUM($B$74:Q81))+SUM($B$110:Q110))*0.2-SUM($A$98:P98),IF(SUM($B$98:P98)&lt;0,0-SUM($B$98:P98),0))</f>
        <v>55184.368178571422</v>
      </c>
      <c r="R115" s="227">
        <f>IF(((SUM($B$72:R72)+SUM($B$74:R81))+SUM($B$110:R110))&lt;0,((SUM($B$72:R72)+SUM($B$74:R81))+SUM($B$110:R110))*0.2-SUM($A$98:Q98),IF(SUM($B$98:Q98)&lt;0,0-SUM($B$98:Q98),0))</f>
        <v>55184.368178571422</v>
      </c>
      <c r="S115" s="227">
        <f>IF(((SUM($B$72:S72)+SUM($B$74:S81))+SUM($B$110:S110))&lt;0,((SUM($B$72:S72)+SUM($B$74:S81))+SUM($B$110:S110))*0.2-SUM($A$98:R98),IF(SUM($B$98:R98)&lt;0,0-SUM($B$98:R98),0))</f>
        <v>55184.368178571422</v>
      </c>
      <c r="T115" s="227">
        <f>IF(((SUM($B$72:T72)+SUM($B$74:T81))+SUM($B$110:T110))&lt;0,((SUM($B$72:T72)+SUM($B$74:T81))+SUM($B$110:T110))*0.2-SUM($A$98:S98),IF(SUM($B$98:S98)&lt;0,0-SUM($B$98:S98),0))</f>
        <v>55184.368178571422</v>
      </c>
      <c r="U115" s="228">
        <f>IF(((SUM($B$72:U72)+SUM($B$74:U81))+SUM($B$110:U110))&lt;0,((SUM($B$72:U72)+SUM($B$74:U81))+SUM($B$110:U110))*0.2-SUM($A$98:T98),IF(SUM($B$98:T98)&lt;0,0-SUM($B$98:T98),0))</f>
        <v>55184.368178571422</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-85753.608749999999</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-102904.3305</v>
      </c>
      <c r="C119" s="231">
        <f t="shared" si="37"/>
        <v>17150.721750000001</v>
      </c>
      <c r="D119" s="231">
        <f t="shared" si="37"/>
        <v>11894.325321428571</v>
      </c>
      <c r="E119" s="231">
        <f t="shared" si="37"/>
        <v>19033.982464285713</v>
      </c>
      <c r="F119" s="231">
        <f t="shared" si="37"/>
        <v>26173.639607142853</v>
      </c>
      <c r="G119" s="231">
        <f t="shared" si="37"/>
        <v>33313.296749999994</v>
      </c>
      <c r="H119" s="231">
        <f t="shared" si="37"/>
        <v>40452.953892857135</v>
      </c>
      <c r="I119" s="231">
        <f t="shared" si="37"/>
        <v>45352.661035714278</v>
      </c>
      <c r="J119" s="231">
        <f t="shared" si="37"/>
        <v>50252.368178571422</v>
      </c>
      <c r="K119" s="231">
        <f t="shared" si="37"/>
        <v>51896.368178571422</v>
      </c>
      <c r="L119" s="231">
        <f t="shared" si="37"/>
        <v>53540.368178571422</v>
      </c>
      <c r="M119" s="231">
        <f t="shared" si="37"/>
        <v>55184.368178571422</v>
      </c>
      <c r="N119" s="231">
        <f t="shared" si="37"/>
        <v>55184.368178571422</v>
      </c>
      <c r="O119" s="231">
        <f t="shared" si="37"/>
        <v>55184.368178571422</v>
      </c>
      <c r="P119" s="231">
        <f t="shared" si="37"/>
        <v>55184.368178571422</v>
      </c>
      <c r="Q119" s="231">
        <f>SUM(Q111:Q118)</f>
        <v>55184.368178571422</v>
      </c>
      <c r="R119" s="231">
        <f>SUM(R111:R118)</f>
        <v>55184.368178571422</v>
      </c>
      <c r="S119" s="231">
        <f>SUM(S111:S118)</f>
        <v>55184.368178571422</v>
      </c>
      <c r="T119" s="231">
        <f>SUM(T111:T118)</f>
        <v>55184.368178571422</v>
      </c>
      <c r="U119" s="232">
        <f>SUM(U111:U118)</f>
        <v>55184.368178571422</v>
      </c>
    </row>
    <row r="120" spans="1:22" s="150" customFormat="1" ht="14.25" hidden="1" x14ac:dyDescent="0.25">
      <c r="A120" s="230" t="s">
        <v>281</v>
      </c>
      <c r="B120" s="231">
        <f>SUM($B$119:B119)</f>
        <v>-102904.3305</v>
      </c>
      <c r="C120" s="231">
        <f>SUM($B$112:C112)</f>
        <v>11894.325321428571</v>
      </c>
      <c r="D120" s="231">
        <f>SUM($B$112:D112)</f>
        <v>19033.982464285713</v>
      </c>
      <c r="E120" s="231">
        <f>SUM($B$112:E112)</f>
        <v>26173.639607142853</v>
      </c>
      <c r="F120" s="231">
        <f>SUM($B$112:F112)</f>
        <v>33313.296749999994</v>
      </c>
      <c r="G120" s="231">
        <f>SUM($B$112:G112)</f>
        <v>40452.953892857135</v>
      </c>
      <c r="H120" s="231">
        <f>SUM($B$112:H112)</f>
        <v>45352.661035714278</v>
      </c>
      <c r="I120" s="231">
        <f>SUM($B$112:I112)</f>
        <v>50252.368178571422</v>
      </c>
      <c r="J120" s="231">
        <f>SUM($B$112:J112)</f>
        <v>51896.368178571422</v>
      </c>
      <c r="K120" s="231">
        <f>SUM($B$112:K112)</f>
        <v>53540.368178571422</v>
      </c>
      <c r="L120" s="231">
        <f>SUM($B$112:L112)</f>
        <v>55184.368178571422</v>
      </c>
      <c r="M120" s="231">
        <f>SUM($B$112:M112)</f>
        <v>55184.368178571422</v>
      </c>
      <c r="N120" s="231">
        <f>SUM($B$112:N112)</f>
        <v>55184.368178571422</v>
      </c>
      <c r="O120" s="231">
        <f>SUM($B$112:O112)</f>
        <v>55184.368178571422</v>
      </c>
      <c r="P120" s="231">
        <f>SUM($B$112:P112)</f>
        <v>55184.368178571422</v>
      </c>
      <c r="Q120" s="231">
        <f>SUM($B$112:Q112)</f>
        <v>55184.368178571422</v>
      </c>
      <c r="R120" s="231">
        <f>SUM($B$112:R112)</f>
        <v>55184.368178571422</v>
      </c>
      <c r="S120" s="231">
        <f>SUM($B$112:S112)</f>
        <v>55184.368178571422</v>
      </c>
      <c r="T120" s="231">
        <f>SUM($B$112:T112)</f>
        <v>55184.368178571422</v>
      </c>
      <c r="U120" s="232">
        <f>SUM($B$112:U112)</f>
        <v>55184.368178571422</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282</v>
      </c>
      <c r="B122" s="231">
        <f>B119*B121</f>
        <v>-97672.468091632749</v>
      </c>
      <c r="C122" s="231">
        <f t="shared" ref="C122:P122" si="39">C119*C121</f>
        <v>14665.535749494404</v>
      </c>
      <c r="D122" s="231">
        <f t="shared" si="39"/>
        <v>9162.8877387511875</v>
      </c>
      <c r="E122" s="231">
        <f t="shared" si="39"/>
        <v>13209.891152649825</v>
      </c>
      <c r="F122" s="231">
        <f t="shared" si="39"/>
        <v>16364.800438382781</v>
      </c>
      <c r="G122" s="231">
        <f t="shared" si="39"/>
        <v>18764.682915802245</v>
      </c>
      <c r="H122" s="231">
        <f t="shared" si="39"/>
        <v>20528.20033657836</v>
      </c>
      <c r="I122" s="231">
        <f t="shared" si="39"/>
        <v>20733.872958017953</v>
      </c>
      <c r="J122" s="231">
        <f t="shared" si="39"/>
        <v>20697.181746791255</v>
      </c>
      <c r="K122" s="231">
        <f t="shared" si="39"/>
        <v>19256.114850265578</v>
      </c>
      <c r="L122" s="231">
        <f t="shared" si="39"/>
        <v>17897.405422285796</v>
      </c>
      <c r="M122" s="231">
        <f t="shared" si="39"/>
        <v>16618.882547852354</v>
      </c>
      <c r="N122" s="231">
        <f t="shared" si="39"/>
        <v>14971.966259326446</v>
      </c>
      <c r="O122" s="231">
        <f t="shared" si="39"/>
        <v>13488.257891285086</v>
      </c>
      <c r="P122" s="231">
        <f t="shared" si="39"/>
        <v>12151.583685842419</v>
      </c>
      <c r="Q122" s="231">
        <f>Q119*Q121</f>
        <v>55184.368178571422</v>
      </c>
      <c r="R122" s="231">
        <f>R119*R121</f>
        <v>55184.368178571422</v>
      </c>
      <c r="S122" s="231">
        <f>S119*S121</f>
        <v>55184.368178571422</v>
      </c>
      <c r="T122" s="231">
        <f>T119*T121</f>
        <v>55184.368178571422</v>
      </c>
      <c r="U122" s="232">
        <f>U119*U121</f>
        <v>55184.368178571422</v>
      </c>
      <c r="V122" s="150"/>
    </row>
    <row r="123" spans="1:22" s="141" customFormat="1" hidden="1" outlineLevel="1" x14ac:dyDescent="0.25">
      <c r="A123" s="218" t="s">
        <v>283</v>
      </c>
      <c r="B123" s="231">
        <f>SUM($B$122:B122)</f>
        <v>-97672.468091632749</v>
      </c>
      <c r="C123" s="231">
        <f>SUM($B$115:C115)</f>
        <v>0</v>
      </c>
      <c r="D123" s="231">
        <f>SUM($B$115:D115)</f>
        <v>11894.325321428571</v>
      </c>
      <c r="E123" s="231">
        <f>SUM($B$115:E115)</f>
        <v>30928.307785714285</v>
      </c>
      <c r="F123" s="231">
        <f>SUM($B$115:F115)</f>
        <v>57101.947392857139</v>
      </c>
      <c r="G123" s="231">
        <f>SUM($B$115:G115)</f>
        <v>90415.244142857133</v>
      </c>
      <c r="H123" s="231">
        <f>SUM($B$115:H115)</f>
        <v>130868.19803571427</v>
      </c>
      <c r="I123" s="231">
        <f>SUM($B$115:I115)</f>
        <v>176220.85907142854</v>
      </c>
      <c r="J123" s="231">
        <f>SUM($B$115:J115)</f>
        <v>226473.22724999997</v>
      </c>
      <c r="K123" s="231">
        <f>SUM($B$115:K115)</f>
        <v>278369.5954285714</v>
      </c>
      <c r="L123" s="231">
        <f>SUM($B$115:L115)</f>
        <v>331909.9636071428</v>
      </c>
      <c r="M123" s="231">
        <f>SUM($B$115:M115)</f>
        <v>387094.3317857142</v>
      </c>
      <c r="N123" s="231">
        <f>SUM($B$115:N115)</f>
        <v>442278.6999642856</v>
      </c>
      <c r="O123" s="231">
        <f>SUM($B$115:O115)</f>
        <v>497463.068142857</v>
      </c>
      <c r="P123" s="231">
        <f>SUM($B$115:P115)</f>
        <v>552647.43632142839</v>
      </c>
      <c r="Q123" s="231">
        <f>SUM($B$115:Q115)</f>
        <v>607831.80449999985</v>
      </c>
      <c r="R123" s="231">
        <f>SUM($B$115:R115)</f>
        <v>663016.17267857131</v>
      </c>
      <c r="S123" s="231">
        <f>SUM($B$115:S115)</f>
        <v>718200.54085714277</v>
      </c>
      <c r="T123" s="231">
        <f>SUM($B$115:T115)</f>
        <v>773384.90903571423</v>
      </c>
      <c r="U123" s="232">
        <f>SUM($B$115:U115)</f>
        <v>828569.27721428568</v>
      </c>
      <c r="V123" s="150"/>
    </row>
    <row r="124" spans="1:22" hidden="1" outlineLevel="1" x14ac:dyDescent="0.25">
      <c r="A124" s="218" t="s">
        <v>284</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285</v>
      </c>
      <c r="B125" s="258">
        <f>IF(AND(B120&gt;0,A120&lt;0),(B110-(B120/(B120-A120))),0)</f>
        <v>0</v>
      </c>
      <c r="C125" s="258">
        <f>IF(AND(C120&gt;0,B120&lt;0),(C110-(C120/(C120-B120))),0)</f>
        <v>1.8963896812526235</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286</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287</v>
      </c>
      <c r="B130" s="267"/>
      <c r="C130" s="267"/>
      <c r="D130" s="267"/>
      <c r="E130" s="267"/>
      <c r="F130" s="267"/>
      <c r="G130" s="267"/>
      <c r="H130" s="267"/>
      <c r="I130" s="267"/>
      <c r="J130" s="267"/>
      <c r="K130" s="267"/>
      <c r="L130" s="267"/>
      <c r="M130" s="267"/>
      <c r="N130" s="267"/>
      <c r="O130" s="267"/>
      <c r="P130" s="268"/>
    </row>
    <row r="131" spans="1:16" hidden="1" x14ac:dyDescent="0.25">
      <c r="A131" s="204" t="s">
        <v>288</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289</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290</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291</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292</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293</v>
      </c>
      <c r="I139" s="142" t="s">
        <v>294</v>
      </c>
    </row>
    <row r="140" spans="1:16" hidden="1" x14ac:dyDescent="0.25">
      <c r="A140" s="142" t="s">
        <v>295</v>
      </c>
    </row>
    <row r="141" spans="1:16" hidden="1" x14ac:dyDescent="0.25"/>
    <row r="142" spans="1:16" hidden="1" x14ac:dyDescent="0.25">
      <c r="A142" s="142" t="s">
        <v>296</v>
      </c>
      <c r="I142" s="142" t="s">
        <v>297</v>
      </c>
    </row>
    <row r="143" spans="1:16" hidden="1" x14ac:dyDescent="0.25"/>
    <row r="144" spans="1:16" hidden="1" x14ac:dyDescent="0.25"/>
    <row r="145" spans="1:21" hidden="1" x14ac:dyDescent="0.25"/>
    <row r="146" spans="1:21" hidden="1" x14ac:dyDescent="0.25">
      <c r="A146" s="153" t="s">
        <v>298</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299</v>
      </c>
      <c r="B148" s="247"/>
      <c r="C148" s="247"/>
      <c r="D148" s="121" t="s">
        <v>273</v>
      </c>
      <c r="E148" s="121" t="s">
        <v>274</v>
      </c>
    </row>
    <row r="149" spans="1:21" hidden="1" x14ac:dyDescent="0.25">
      <c r="A149" s="275" t="s">
        <v>300</v>
      </c>
      <c r="B149" s="247" t="s">
        <v>301</v>
      </c>
      <c r="C149" s="121" t="s">
        <v>275</v>
      </c>
      <c r="D149" s="276">
        <f>$K123</f>
        <v>278369.5954285714</v>
      </c>
      <c r="E149" s="276">
        <f>$P123</f>
        <v>552647.43632142839</v>
      </c>
    </row>
    <row r="150" spans="1:21" hidden="1" x14ac:dyDescent="0.25">
      <c r="B150" s="247" t="s">
        <v>284</v>
      </c>
      <c r="C150" s="121" t="s">
        <v>302</v>
      </c>
      <c r="D150" s="277">
        <f>$K124</f>
        <v>0</v>
      </c>
      <c r="E150" s="277">
        <f>$P124</f>
        <v>0</v>
      </c>
    </row>
    <row r="151" spans="1:21" hidden="1" x14ac:dyDescent="0.25">
      <c r="B151" s="247" t="s">
        <v>285</v>
      </c>
      <c r="C151" s="121" t="s">
        <v>303</v>
      </c>
      <c r="D151" s="276">
        <f>$K125</f>
        <v>0</v>
      </c>
      <c r="E151" s="276">
        <f>$P125</f>
        <v>0</v>
      </c>
    </row>
    <row r="152" spans="1:21" hidden="1" x14ac:dyDescent="0.25">
      <c r="B152" s="247" t="s">
        <v>286</v>
      </c>
      <c r="C152" s="121" t="s">
        <v>303</v>
      </c>
      <c r="D152" s="276">
        <f>$K126</f>
        <v>0</v>
      </c>
      <c r="E152" s="276">
        <f>$P126</f>
        <v>0</v>
      </c>
    </row>
    <row r="153" spans="1:21" hidden="1" x14ac:dyDescent="0.25"/>
    <row r="154" spans="1:21" hidden="1" x14ac:dyDescent="0.25">
      <c r="A154" s="278" t="s">
        <v>304</v>
      </c>
      <c r="B154" s="156"/>
    </row>
    <row r="155" spans="1:21" hidden="1" x14ac:dyDescent="0.25">
      <c r="A155" s="278" t="s">
        <v>305</v>
      </c>
      <c r="B155" s="156"/>
    </row>
    <row r="156" spans="1:21" hidden="1" x14ac:dyDescent="0.25">
      <c r="A156" s="278" t="s">
        <v>306</v>
      </c>
      <c r="B156" s="156"/>
    </row>
    <row r="157" spans="1:21" hidden="1" x14ac:dyDescent="0.25">
      <c r="A157" s="278" t="s">
        <v>307</v>
      </c>
      <c r="B157" s="156"/>
    </row>
    <row r="158" spans="1:21" ht="16.5" thickBot="1" x14ac:dyDescent="0.3"/>
    <row r="159" spans="1:21" ht="16.5" thickBot="1" x14ac:dyDescent="0.3">
      <c r="A159" s="279" t="s">
        <v>308</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275</v>
      </c>
      <c r="C160" s="285">
        <f>C$112</f>
        <v>11894.325321428571</v>
      </c>
      <c r="D160" s="285">
        <f>D$112</f>
        <v>7139.6571428571424</v>
      </c>
      <c r="E160" s="285">
        <f>E$112</f>
        <v>7139.6571428571424</v>
      </c>
      <c r="F160" s="285">
        <f t="shared" ref="F160:U160" si="48">F$112</f>
        <v>7139.6571428571424</v>
      </c>
      <c r="G160" s="285">
        <f t="shared" si="48"/>
        <v>7139.6571428571424</v>
      </c>
      <c r="H160" s="285">
        <f t="shared" si="48"/>
        <v>4899.7071428571435</v>
      </c>
      <c r="I160" s="285">
        <f t="shared" si="48"/>
        <v>4899.7071428571435</v>
      </c>
      <c r="J160" s="285">
        <f t="shared" si="48"/>
        <v>1644</v>
      </c>
      <c r="K160" s="285">
        <f t="shared" si="48"/>
        <v>1644</v>
      </c>
      <c r="L160" s="285">
        <f t="shared" si="48"/>
        <v>1644</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275</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309</v>
      </c>
      <c r="B162" s="121" t="s">
        <v>275</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310</v>
      </c>
      <c r="B163" s="121" t="s">
        <v>275</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311</v>
      </c>
      <c r="B164" s="121" t="s">
        <v>275</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312</v>
      </c>
      <c r="B165" s="121" t="s">
        <v>275</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313</v>
      </c>
      <c r="B166" s="121" t="s">
        <v>275</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314</v>
      </c>
      <c r="B167" s="121" t="s">
        <v>275</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315</v>
      </c>
      <c r="B168" s="121" t="s">
        <v>275</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263</v>
      </c>
      <c r="B169" s="290" t="s">
        <v>275</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316</v>
      </c>
      <c r="B170" s="292" t="s">
        <v>275</v>
      </c>
      <c r="C170" s="293">
        <f>SUM(C160:C169)</f>
        <v>11894.325321428571</v>
      </c>
      <c r="D170" s="293">
        <f t="shared" ref="D170:U170" si="49">SUM(D160:D169)</f>
        <v>7139.6571428571424</v>
      </c>
      <c r="E170" s="293">
        <f t="shared" si="49"/>
        <v>7139.6571428571424</v>
      </c>
      <c r="F170" s="293">
        <f t="shared" si="49"/>
        <v>7139.6571428571424</v>
      </c>
      <c r="G170" s="293">
        <f t="shared" si="49"/>
        <v>7139.6571428571424</v>
      </c>
      <c r="H170" s="293">
        <f t="shared" si="49"/>
        <v>4899.7071428571435</v>
      </c>
      <c r="I170" s="293">
        <f t="shared" si="49"/>
        <v>4899.7071428571435</v>
      </c>
      <c r="J170" s="293">
        <f t="shared" si="49"/>
        <v>1644</v>
      </c>
      <c r="K170" s="293">
        <f t="shared" si="49"/>
        <v>1644</v>
      </c>
      <c r="L170" s="293">
        <f t="shared" si="49"/>
        <v>1644</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О_0000007036</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2"/>
      <c r="B11" s="302"/>
      <c r="C11" s="302"/>
      <c r="D11" s="302"/>
      <c r="E11" s="302"/>
      <c r="F11" s="302"/>
      <c r="G11" s="302"/>
      <c r="H11" s="302"/>
      <c r="I11" s="302"/>
    </row>
    <row r="12" spans="1:41" ht="18.75" x14ac:dyDescent="0.25">
      <c r="A12" s="299" t="str">
        <f>'1. паспорт описание'!A12:D12</f>
        <v>Приобретение манипулятора</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6" t="s">
        <v>148</v>
      </c>
      <c r="B16" s="356"/>
      <c r="C16" s="356"/>
      <c r="D16" s="356"/>
      <c r="E16" s="356"/>
      <c r="F16" s="356"/>
      <c r="G16" s="356"/>
      <c r="H16" s="356"/>
      <c r="I16" s="356"/>
    </row>
    <row r="17" spans="1:9" x14ac:dyDescent="0.25">
      <c r="A17" s="54"/>
      <c r="B17" s="109"/>
      <c r="C17" s="54"/>
      <c r="D17" s="72"/>
      <c r="E17" s="72"/>
      <c r="F17" s="72"/>
      <c r="G17" s="72"/>
      <c r="H17" s="72"/>
      <c r="I17" s="72"/>
    </row>
    <row r="18" spans="1:9" ht="28.5" customHeight="1" x14ac:dyDescent="0.25">
      <c r="A18" s="357" t="s">
        <v>75</v>
      </c>
      <c r="B18" s="358" t="s">
        <v>163</v>
      </c>
      <c r="C18" s="357" t="s">
        <v>74</v>
      </c>
      <c r="D18" s="361" t="s">
        <v>136</v>
      </c>
      <c r="E18" s="361"/>
      <c r="F18" s="361"/>
      <c r="G18" s="361"/>
      <c r="H18" s="357" t="s">
        <v>73</v>
      </c>
      <c r="I18" s="360" t="s">
        <v>137</v>
      </c>
    </row>
    <row r="19" spans="1:9" ht="58.5" customHeight="1" x14ac:dyDescent="0.25">
      <c r="A19" s="357"/>
      <c r="B19" s="359"/>
      <c r="C19" s="357"/>
      <c r="D19" s="350" t="s">
        <v>2</v>
      </c>
      <c r="E19" s="350"/>
      <c r="F19" s="351" t="s">
        <v>1</v>
      </c>
      <c r="G19" s="352"/>
      <c r="H19" s="357"/>
      <c r="I19" s="360"/>
    </row>
    <row r="20" spans="1:9" ht="47.25" customHeight="1" x14ac:dyDescent="0.25">
      <c r="A20" s="357"/>
      <c r="B20" s="350"/>
      <c r="C20" s="357"/>
      <c r="D20" s="71" t="s">
        <v>72</v>
      </c>
      <c r="E20" s="71" t="s">
        <v>71</v>
      </c>
      <c r="F20" s="71" t="s">
        <v>72</v>
      </c>
      <c r="G20" s="71" t="s">
        <v>71</v>
      </c>
      <c r="H20" s="357"/>
      <c r="I20" s="36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3" t="s">
        <v>172</v>
      </c>
      <c r="C22" s="70" t="s">
        <v>171</v>
      </c>
      <c r="D22" s="120" t="s">
        <v>131</v>
      </c>
      <c r="E22" s="120" t="s">
        <v>131</v>
      </c>
      <c r="F22" s="120" t="s">
        <v>131</v>
      </c>
      <c r="G22" s="120" t="s">
        <v>131</v>
      </c>
      <c r="H22" s="121"/>
      <c r="I22" s="117"/>
    </row>
    <row r="23" spans="1:9" ht="99" customHeight="1" x14ac:dyDescent="0.25">
      <c r="A23" s="69">
        <v>2</v>
      </c>
      <c r="B23" s="354"/>
      <c r="C23" s="70" t="s">
        <v>161</v>
      </c>
      <c r="D23" s="120" t="s">
        <v>131</v>
      </c>
      <c r="E23" s="120" t="s">
        <v>131</v>
      </c>
      <c r="F23" s="120" t="s">
        <v>131</v>
      </c>
      <c r="G23" s="120" t="s">
        <v>131</v>
      </c>
      <c r="H23" s="121"/>
      <c r="I23" s="121"/>
    </row>
    <row r="24" spans="1:9" ht="119.25" customHeight="1" x14ac:dyDescent="0.25">
      <c r="A24" s="69">
        <v>3</v>
      </c>
      <c r="B24" s="355"/>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 zoomScale="85" zoomScaleNormal="70" zoomScaleSheetLayoutView="85" workbookViewId="0">
      <selection activeCell="O25" sqref="O25"/>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О_0000007036</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манипулятора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8" t="s">
        <v>149</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8" t="s">
        <v>69</v>
      </c>
      <c r="B17" s="358" t="s">
        <v>163</v>
      </c>
      <c r="C17" s="358" t="s">
        <v>68</v>
      </c>
      <c r="D17" s="357" t="s">
        <v>209</v>
      </c>
      <c r="E17" s="357"/>
      <c r="F17" s="362" t="s">
        <v>206</v>
      </c>
      <c r="G17" s="363"/>
      <c r="H17" s="363"/>
      <c r="I17" s="363"/>
      <c r="J17" s="362" t="s">
        <v>211</v>
      </c>
      <c r="K17" s="363"/>
      <c r="L17" s="363"/>
      <c r="M17" s="363"/>
      <c r="N17" s="362" t="s">
        <v>212</v>
      </c>
      <c r="O17" s="363"/>
      <c r="P17" s="363"/>
      <c r="Q17" s="363"/>
      <c r="R17" s="362" t="s">
        <v>213</v>
      </c>
      <c r="S17" s="363"/>
      <c r="T17" s="363"/>
      <c r="U17" s="363"/>
      <c r="V17" s="362" t="s">
        <v>210</v>
      </c>
      <c r="W17" s="363"/>
      <c r="X17" s="363"/>
      <c r="Y17" s="363"/>
      <c r="Z17" s="369" t="s">
        <v>207</v>
      </c>
      <c r="AA17" s="370"/>
      <c r="AB17" s="66"/>
      <c r="AC17" s="66"/>
      <c r="AD17" s="66"/>
    </row>
    <row r="18" spans="1:30" ht="99.75" customHeight="1" x14ac:dyDescent="0.25">
      <c r="A18" s="359"/>
      <c r="B18" s="359"/>
      <c r="C18" s="359"/>
      <c r="D18" s="357"/>
      <c r="E18" s="357"/>
      <c r="F18" s="357" t="s">
        <v>2</v>
      </c>
      <c r="G18" s="357"/>
      <c r="H18" s="357" t="s">
        <v>67</v>
      </c>
      <c r="I18" s="357"/>
      <c r="J18" s="357" t="s">
        <v>2</v>
      </c>
      <c r="K18" s="357"/>
      <c r="L18" s="357" t="s">
        <v>67</v>
      </c>
      <c r="M18" s="357"/>
      <c r="N18" s="357" t="s">
        <v>2</v>
      </c>
      <c r="O18" s="357"/>
      <c r="P18" s="357" t="s">
        <v>67</v>
      </c>
      <c r="Q18" s="357"/>
      <c r="R18" s="357" t="s">
        <v>2</v>
      </c>
      <c r="S18" s="357"/>
      <c r="T18" s="357" t="s">
        <v>67</v>
      </c>
      <c r="U18" s="357"/>
      <c r="V18" s="357" t="s">
        <v>2</v>
      </c>
      <c r="W18" s="357"/>
      <c r="X18" s="357" t="s">
        <v>67</v>
      </c>
      <c r="Y18" s="357"/>
      <c r="Z18" s="371"/>
      <c r="AA18" s="372"/>
    </row>
    <row r="19" spans="1:30" ht="89.25" customHeight="1" x14ac:dyDescent="0.25">
      <c r="A19" s="350"/>
      <c r="B19" s="350"/>
      <c r="C19" s="350"/>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4" t="s">
        <v>172</v>
      </c>
      <c r="C21" s="62" t="s">
        <v>183</v>
      </c>
      <c r="D21" s="123">
        <v>17.508600000000001</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t="s">
        <v>131</v>
      </c>
      <c r="S21" s="63" t="s">
        <v>131</v>
      </c>
      <c r="T21" s="123" t="s">
        <v>131</v>
      </c>
      <c r="U21" s="63" t="s">
        <v>131</v>
      </c>
      <c r="V21" s="123">
        <v>17.508600000000001</v>
      </c>
      <c r="W21" s="63" t="s">
        <v>15</v>
      </c>
      <c r="X21" s="123" t="s">
        <v>131</v>
      </c>
      <c r="Y21" s="63" t="s">
        <v>131</v>
      </c>
      <c r="Z21" s="123">
        <v>17.508600000000001</v>
      </c>
      <c r="AA21" s="123" t="s">
        <v>131</v>
      </c>
    </row>
    <row r="22" spans="1:30" ht="47.25" x14ac:dyDescent="0.25">
      <c r="A22" s="63" t="s">
        <v>17</v>
      </c>
      <c r="B22" s="365"/>
      <c r="C22" s="62" t="s">
        <v>216</v>
      </c>
      <c r="D22" s="123">
        <v>17.508600000000001</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t="s">
        <v>131</v>
      </c>
      <c r="S22" s="63" t="s">
        <v>131</v>
      </c>
      <c r="T22" s="123" t="s">
        <v>131</v>
      </c>
      <c r="U22" s="63" t="s">
        <v>131</v>
      </c>
      <c r="V22" s="123">
        <v>17.508600000000001</v>
      </c>
      <c r="W22" s="63" t="s">
        <v>15</v>
      </c>
      <c r="X22" s="123" t="s">
        <v>131</v>
      </c>
      <c r="Y22" s="63" t="s">
        <v>131</v>
      </c>
      <c r="Z22" s="123">
        <v>17.508600000000001</v>
      </c>
      <c r="AA22" s="123" t="s">
        <v>131</v>
      </c>
    </row>
    <row r="23" spans="1:30" ht="31.5" x14ac:dyDescent="0.25">
      <c r="A23" s="63" t="s">
        <v>16</v>
      </c>
      <c r="B23" s="365"/>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5"/>
      <c r="C24" s="62" t="s">
        <v>214</v>
      </c>
      <c r="D24" s="112">
        <v>1</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t="s">
        <v>131</v>
      </c>
      <c r="S24" s="60" t="s">
        <v>131</v>
      </c>
      <c r="T24" s="60" t="s">
        <v>131</v>
      </c>
      <c r="U24" s="60" t="s">
        <v>131</v>
      </c>
      <c r="V24" s="140">
        <v>1</v>
      </c>
      <c r="W24" s="60" t="s">
        <v>131</v>
      </c>
      <c r="X24" s="60" t="s">
        <v>131</v>
      </c>
      <c r="Y24" s="60" t="s">
        <v>131</v>
      </c>
      <c r="Z24" s="138">
        <v>1</v>
      </c>
      <c r="AA24" s="122" t="s">
        <v>131</v>
      </c>
    </row>
    <row r="25" spans="1:30" ht="35.25" customHeight="1" x14ac:dyDescent="0.25">
      <c r="A25" s="63" t="s">
        <v>14</v>
      </c>
      <c r="B25" s="365"/>
      <c r="C25" s="62" t="s">
        <v>63</v>
      </c>
      <c r="D25" s="123">
        <v>17.508600000000001</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t="s">
        <v>131</v>
      </c>
      <c r="S25" s="63" t="s">
        <v>131</v>
      </c>
      <c r="T25" s="123" t="s">
        <v>131</v>
      </c>
      <c r="U25" s="136" t="s">
        <v>131</v>
      </c>
      <c r="V25" s="123">
        <v>17.508600000000001</v>
      </c>
      <c r="W25" s="63" t="s">
        <v>15</v>
      </c>
      <c r="X25" s="123" t="s">
        <v>131</v>
      </c>
      <c r="Y25" s="136" t="s">
        <v>131</v>
      </c>
      <c r="Z25" s="123">
        <v>17.508600000000001</v>
      </c>
      <c r="AA25" s="124" t="s">
        <v>131</v>
      </c>
    </row>
    <row r="26" spans="1:30" ht="36.75" customHeight="1" x14ac:dyDescent="0.25">
      <c r="A26" s="63" t="s">
        <v>13</v>
      </c>
      <c r="B26" s="365"/>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6"/>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4"/>
      <c r="D29" s="374"/>
      <c r="E29" s="374"/>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5"/>
      <c r="D31" s="375"/>
      <c r="E31" s="375"/>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4"/>
      <c r="D33" s="374"/>
      <c r="E33" s="374"/>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4"/>
      <c r="D35" s="374"/>
      <c r="E35" s="374"/>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5"/>
      <c r="D36" s="375"/>
      <c r="E36" s="375"/>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4"/>
      <c r="D37" s="374"/>
      <c r="E37" s="374"/>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6"/>
      <c r="D38" s="376"/>
      <c r="E38" s="376"/>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3"/>
      <c r="D40" s="373"/>
      <c r="E40" s="373"/>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2024-10-04T01:09:11Z</dcterms:modified>
</cp:coreProperties>
</file>