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О_0000000830  Программное обеспечение\"/>
    </mc:Choice>
  </mc:AlternateContent>
  <bookViews>
    <workbookView xWindow="28680" yWindow="-120" windowWidth="29040" windowHeight="15840" tabRatio="859" firstSheet="4" activeTab="9"/>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Экон эффект" sheetId="26"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C370000">#REF!</definedName>
    <definedName name="____cap1">#REF!</definedName>
    <definedName name="____PR1">'[2]Прил 1'!#REF!</definedName>
    <definedName name="____SP1" localSheetId="6">[1]FES!#REF!</definedName>
    <definedName name="____SP10" localSheetId="6">[1]FES!#REF!</definedName>
    <definedName name="____SP11" localSheetId="6">[1]FES!#REF!</definedName>
    <definedName name="____SP12" localSheetId="6">[1]FES!#REF!</definedName>
    <definedName name="____SP13" localSheetId="6">[1]FES!#REF!</definedName>
    <definedName name="____SP14" localSheetId="6">[1]FES!#REF!</definedName>
    <definedName name="____SP15" localSheetId="6">[1]FES!#REF!</definedName>
    <definedName name="____SP16" localSheetId="6">[1]FES!#REF!</definedName>
    <definedName name="____SP17" localSheetId="6">[1]FES!#REF!</definedName>
    <definedName name="____SP18" localSheetId="6">[1]FES!#REF!</definedName>
    <definedName name="____SP19" localSheetId="6">[1]FES!#REF!</definedName>
    <definedName name="____SP2" localSheetId="6">[1]FES!#REF!</definedName>
    <definedName name="____SP20" localSheetId="6">[1]FES!#REF!</definedName>
    <definedName name="____SP3" localSheetId="6">[1]FES!#REF!</definedName>
    <definedName name="____SP4" localSheetId="6">[1]FES!#REF!</definedName>
    <definedName name="____SP5" localSheetId="6">[1]FES!#REF!</definedName>
    <definedName name="____SP7" localSheetId="6">[1]FES!#REF!</definedName>
    <definedName name="____SP8" localSheetId="6">[1]FES!#REF!</definedName>
    <definedName name="____SP9" localSheetId="6">[1]FES!#REF!</definedName>
    <definedName name="____use1">#REF!</definedName>
    <definedName name="___C370000" localSheetId="6">#REF!</definedName>
    <definedName name="___cap1" localSheetId="6">#REF!</definedName>
    <definedName name="___PR1" localSheetId="6">'[2]Прил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6">#REF!</definedName>
    <definedName name="__C370000">#REF!</definedName>
    <definedName name="__cap1">#REF!</definedName>
    <definedName name="__IntlFixup" hidden="1">TRUE</definedName>
    <definedName name="__Num2">#REF!</definedName>
    <definedName name="__PR1">'[2]Прил 1'!#REF!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SP1" localSheetId="6">[3]FES!#REF!</definedName>
    <definedName name="_SP1">[3]FES!#REF!</definedName>
    <definedName name="_SP10" localSheetId="6">[3]FES!#REF!</definedName>
    <definedName name="_SP10">[3]FES!#REF!</definedName>
    <definedName name="_SP11" localSheetId="6">[3]FES!#REF!</definedName>
    <definedName name="_SP11">[3]FES!#REF!</definedName>
    <definedName name="_SP12" localSheetId="6">[3]FES!#REF!</definedName>
    <definedName name="_SP12">[3]FES!#REF!</definedName>
    <definedName name="_SP13" localSheetId="6">[3]FES!#REF!</definedName>
    <definedName name="_SP13">[3]FES!#REF!</definedName>
    <definedName name="_SP14" localSheetId="6">[3]FES!#REF!</definedName>
    <definedName name="_SP14">[3]FES!#REF!</definedName>
    <definedName name="_SP15" localSheetId="6">[3]FES!#REF!</definedName>
    <definedName name="_SP15">[3]FES!#REF!</definedName>
    <definedName name="_SP16" localSheetId="6">[3]FES!#REF!</definedName>
    <definedName name="_SP16">[3]FES!#REF!</definedName>
    <definedName name="_SP17" localSheetId="6">[3]FES!#REF!</definedName>
    <definedName name="_SP17">[3]FES!#REF!</definedName>
    <definedName name="_SP18" localSheetId="6">[3]FES!#REF!</definedName>
    <definedName name="_SP18">[3]FES!#REF!</definedName>
    <definedName name="_SP19" localSheetId="6">[3]FES!#REF!</definedName>
    <definedName name="_SP19">[3]FES!#REF!</definedName>
    <definedName name="_SP2" localSheetId="6">[3]FES!#REF!</definedName>
    <definedName name="_SP2">[3]FES!#REF!</definedName>
    <definedName name="_SP20" localSheetId="6">[3]FES!#REF!</definedName>
    <definedName name="_SP20">[3]FES!#REF!</definedName>
    <definedName name="_SP3" localSheetId="6">[3]FES!#REF!</definedName>
    <definedName name="_SP3">[3]FES!#REF!</definedName>
    <definedName name="_SP4" localSheetId="6">[3]FES!#REF!</definedName>
    <definedName name="_SP4">[3]FES!#REF!</definedName>
    <definedName name="_SP5" localSheetId="6">[3]FES!#REF!</definedName>
    <definedName name="_SP5">[3]FES!#REF!</definedName>
    <definedName name="_SP7" localSheetId="6">[3]FES!#REF!</definedName>
    <definedName name="_SP7">[3]FES!#REF!</definedName>
    <definedName name="_SP8" localSheetId="6">[3]FES!#REF!</definedName>
    <definedName name="_SP8">[3]FES!#REF!</definedName>
    <definedName name="_SP9" localSheetId="6">[3]FES!#REF!</definedName>
    <definedName name="_SP9">[3]FES!#REF!</definedName>
    <definedName name="a" localSheetId="6">'5 Экон эффект'!a</definedName>
    <definedName name="a">[0]!a</definedName>
    <definedName name="AccessDatabase" hidden="1">"C:\My Documents\vlad\Var_2\can270398v2t05.mdb"</definedName>
    <definedName name="AES" localSheetId="6">#REF!</definedName>
    <definedName name="AES">#REF!</definedName>
    <definedName name="AFamorts" localSheetId="6">#REF!</definedName>
    <definedName name="AFamorts">#REF!</definedName>
    <definedName name="AFamorttnr96" localSheetId="6">#REF!</definedName>
    <definedName name="AFamorttnr96">#REF!</definedName>
    <definedName name="AFassistech" localSheetId="6">#REF!</definedName>
    <definedName name="AFassistech">#REF!</definedName>
    <definedName name="AFfraisfi" localSheetId="6">#REF!</definedName>
    <definedName name="AFfraisfi">#REF!</definedName>
    <definedName name="AFimpoA" localSheetId="6">#REF!</definedName>
    <definedName name="AFimpoA">#REF!</definedName>
    <definedName name="AFparité" localSheetId="6">#REF!</definedName>
    <definedName name="AFparité">#REF!</definedName>
    <definedName name="AFtaxexport" localSheetId="6">#REF!</definedName>
    <definedName name="AFtaxexport">#REF!</definedName>
    <definedName name="alumina_mt" localSheetId="6">#REF!</definedName>
    <definedName name="alumina_mt">#REF!</definedName>
    <definedName name="alumina_price" localSheetId="6">#REF!</definedName>
    <definedName name="alumina_price">#REF!</definedName>
    <definedName name="anscount" hidden="1">1</definedName>
    <definedName name="AOE" localSheetId="6">#REF!</definedName>
    <definedName name="AOE">#REF!</definedName>
    <definedName name="asd" localSheetId="6">'5 Экон эффект'!asd</definedName>
    <definedName name="asd">[0]!asd</definedName>
    <definedName name="b" localSheetId="6">'5 Экон эффект'!b</definedName>
    <definedName name="b">[0]!b</definedName>
    <definedName name="Balance_Sheet" localSheetId="6">#REF!</definedName>
    <definedName name="Balance_Sheet">#REF!</definedName>
    <definedName name="BALEE_FLOAD" localSheetId="6">#REF!</definedName>
    <definedName name="BALEE_FLOAD">#REF!</definedName>
    <definedName name="BALEE_PROT" localSheetId="6">#REF!,#REF!,#REF!,#REF!</definedName>
    <definedName name="BALEE_PROT">#REF!,#REF!,#REF!,#REF!</definedName>
    <definedName name="BALM_FLOAD" localSheetId="6">#REF!</definedName>
    <definedName name="BALM_FLOAD">#REF!</definedName>
    <definedName name="BALM_PROT" localSheetId="6">#REF!,#REF!,#REF!,#REF!</definedName>
    <definedName name="BALM_PROT">#REF!,#REF!,#REF!,#REF!</definedName>
    <definedName name="bbbbb" localSheetId="6">[0]!USD/1.701</definedName>
    <definedName name="bbbbb">[0]!USD/1.701</definedName>
    <definedName name="bbbbbb">#N/A</definedName>
    <definedName name="Beg_Bal" localSheetId="6">#REF!</definedName>
    <definedName name="Beg_Bal">#REF!</definedName>
    <definedName name="Button_130">"can270398v2t05_Выпуск__реализация__запасы_Таблица"</definedName>
    <definedName name="calculations" localSheetId="6">#REF!</definedName>
    <definedName name="calculations">#REF!</definedName>
    <definedName name="Capital_Purchases" localSheetId="6">#REF!</definedName>
    <definedName name="Capital_Purchases">#REF!</definedName>
    <definedName name="CashFlow" localSheetId="6">'[4]Master Cashflows - Contractual'!#REF!</definedName>
    <definedName name="CashFlow">'[4]Master Cashflows - Contractual'!#REF!</definedName>
    <definedName name="CompOt" localSheetId="6">'5 Экон эффект'!CompOt</definedName>
    <definedName name="CompOt">[0]!CompOt</definedName>
    <definedName name="CompRas" localSheetId="6">'5 Экон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[5]Заголовок!$B$21</definedName>
    <definedName name="curs" localSheetId="6">#REF!</definedName>
    <definedName name="curs">#REF!</definedName>
    <definedName name="d" localSheetId="6">#REF!</definedName>
    <definedName name="d">#REF!</definedName>
    <definedName name="d_r" localSheetId="6">#REF!</definedName>
    <definedName name="d_r">#REF!</definedName>
    <definedName name="da" localSheetId="6">#REF!</definedName>
    <definedName name="da">#REF!</definedName>
    <definedName name="Data" localSheetId="6">#REF!</definedName>
    <definedName name="Data">#REF!</definedName>
    <definedName name="DATE" localSheetId="6">#REF!</definedName>
    <definedName name="DATE">#REF!</definedName>
    <definedName name="debt1" localSheetId="6">#REF!</definedName>
    <definedName name="debt1">#REF!</definedName>
    <definedName name="del" localSheetId="6">#REF!</definedName>
    <definedName name="del">#REF!</definedName>
    <definedName name="Depreciation_Schedule" localSheetId="6">#REF!</definedName>
    <definedName name="Depreciation_Schedule">#REF!</definedName>
    <definedName name="dfg" localSheetId="6">'5 Экон эффект'!dfg</definedName>
    <definedName name="dfg">[0]!dfg</definedName>
    <definedName name="dip" localSheetId="6">[6]FST5!$G$149:$G$165,P1_dip,P2_dip,P3_dip,P4_dip</definedName>
    <definedName name="dip">[6]FST5!$G$149:$G$165,P1_dip,P2_dip,P3_dip,P4_dip</definedName>
    <definedName name="DM" localSheetId="6">[0]!USD/1.701</definedName>
    <definedName name="DM">[0]!USD/1.701</definedName>
    <definedName name="DMRUR" localSheetId="6">#REF!</definedName>
    <definedName name="DMRUR">#REF!</definedName>
    <definedName name="DOC" localSheetId="6">#REF!</definedName>
    <definedName name="DOC">#REF!</definedName>
    <definedName name="Down_range" localSheetId="6">#REF!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6">#REF!</definedName>
    <definedName name="ee">#REF!</definedName>
    <definedName name="End_Bal" localSheetId="6">#REF!</definedName>
    <definedName name="End_Bal">#REF!</definedName>
    <definedName name="eso" localSheetId="6">[6]FST5!$G$149:$G$165,P1_eso</definedName>
    <definedName name="eso">[6]FST5!$G$149:$G$165,P1_eso</definedName>
    <definedName name="ESO_ET" localSheetId="6">#REF!</definedName>
    <definedName name="ESO_ET">#REF!</definedName>
    <definedName name="ESO_PROT" localSheetId="6">#REF!,#REF!,#REF!,'5 Экон эффект'!P1_ESO_PROT</definedName>
    <definedName name="ESO_PROT">#REF!,#REF!,#REF!,[0]!P1_ESO_PROT</definedName>
    <definedName name="ESOcom" localSheetId="6">#REF!</definedName>
    <definedName name="ESOcom">#REF!</definedName>
    <definedName name="ew" localSheetId="6">'5 Экон эффект'!ew</definedName>
    <definedName name="ew">[0]!ew</definedName>
    <definedName name="Expas" localSheetId="6">#REF!</definedName>
    <definedName name="Expas">#REF!</definedName>
    <definedName name="export_year" localSheetId="6">#REF!</definedName>
    <definedName name="export_year">#REF!</definedName>
    <definedName name="Extra_Pay" localSheetId="6">#REF!</definedName>
    <definedName name="Extra_Pay">#REF!</definedName>
    <definedName name="fg" localSheetId="6">'5 Экон эффект'!fg</definedName>
    <definedName name="fg">[0]!fg</definedName>
    <definedName name="Financing_Activities" localSheetId="6">#REF!</definedName>
    <definedName name="Financing_Activities">#REF!</definedName>
    <definedName name="Form_211" localSheetId="6">#REF!</definedName>
    <definedName name="Form_211">#REF!</definedName>
    <definedName name="Form_214_40" localSheetId="6">#REF!</definedName>
    <definedName name="Form_214_40">#REF!</definedName>
    <definedName name="Form_214_41" localSheetId="6">#REF!</definedName>
    <definedName name="Form_214_41">#REF!</definedName>
    <definedName name="Form_215" localSheetId="6">#REF!</definedName>
    <definedName name="Form_215">#REF!</definedName>
    <definedName name="Form_626_p" localSheetId="6">#REF!</definedName>
    <definedName name="Form_626_p">#REF!</definedName>
    <definedName name="Format_info" localSheetId="6">#REF!</definedName>
    <definedName name="Format_info">#REF!</definedName>
    <definedName name="Fuel" localSheetId="6">#REF!</definedName>
    <definedName name="Fuel">#REF!</definedName>
    <definedName name="FuelP97" localSheetId="6">#REF!</definedName>
    <definedName name="FuelP97">#REF!</definedName>
    <definedName name="Full_Print" localSheetId="6">#REF!</definedName>
    <definedName name="Full_Print">#REF!</definedName>
    <definedName name="G" localSheetId="6">[0]!USD/1.701</definedName>
    <definedName name="G">[0]!USD/1.701</definedName>
    <definedName name="GES" localSheetId="6">#REF!</definedName>
    <definedName name="GES">#REF!</definedName>
    <definedName name="GES_DATA" localSheetId="6">#REF!</definedName>
    <definedName name="GES_DATA">#REF!</definedName>
    <definedName name="GES_LIST" localSheetId="6">#REF!</definedName>
    <definedName name="GES_LIST">#REF!</definedName>
    <definedName name="GES3_DATA" localSheetId="6">#REF!</definedName>
    <definedName name="GES3_DATA">#REF!</definedName>
    <definedName name="gfjfg" localSheetId="6">'5 Экон эффект'!gfjfg</definedName>
    <definedName name="gfjfg">[0]!gfjfg</definedName>
    <definedName name="gg" localSheetId="6">#REF!</definedName>
    <definedName name="gg">#REF!</definedName>
    <definedName name="gggg" localSheetId="6">'5 Экон эффект'!gggg</definedName>
    <definedName name="gggg">[0]!gggg</definedName>
    <definedName name="Go" localSheetId="6">'5 Экон эффект'!Go</definedName>
    <definedName name="Go">[0]!Go</definedName>
    <definedName name="GoAssetChart" localSheetId="6">'5 Экон эффект'!GoAssetChart</definedName>
    <definedName name="GoAssetChart">[0]!GoAssetChart</definedName>
    <definedName name="GoBack" localSheetId="6">'5 Экон эффект'!GoBack</definedName>
    <definedName name="GoBack">[0]!GoBack</definedName>
    <definedName name="GoBalanceSheet" localSheetId="6">'5 Экон эффект'!GoBalanceSheet</definedName>
    <definedName name="GoBalanceSheet">[0]!GoBalanceSheet</definedName>
    <definedName name="GoCashFlow" localSheetId="6">'5 Экон эффект'!GoCashFlow</definedName>
    <definedName name="GoCashFlow">[0]!GoCashFlow</definedName>
    <definedName name="GoData" localSheetId="6">'5 Экон эффект'!GoData</definedName>
    <definedName name="GoData">[0]!GoData</definedName>
    <definedName name="GoIncomeChart" localSheetId="6">'5 Экон эффект'!GoIncomeChart</definedName>
    <definedName name="GoIncomeChart">[0]!GoIncomeChart</definedName>
    <definedName name="GoIncomeChart1" localSheetId="6">'5 Экон эффект'!GoIncomeChart1</definedName>
    <definedName name="GoIncomeChart1">[0]!GoIncomeChart1</definedName>
    <definedName name="grace1" localSheetId="6">#REF!</definedName>
    <definedName name="grace1">#REF!</definedName>
    <definedName name="GRES" localSheetId="6">#REF!</definedName>
    <definedName name="GRES">#REF!</definedName>
    <definedName name="GRES_DATA" localSheetId="6">#REF!</definedName>
    <definedName name="GRES_DATA">#REF!</definedName>
    <definedName name="GRES_LIST" localSheetId="6">#REF!</definedName>
    <definedName name="GRES_LIST">#REF!</definedName>
    <definedName name="gtty" localSheetId="6">#REF!,#REF!,#REF!,'5 Экон эффект'!P1_ESO_PROT</definedName>
    <definedName name="gtty">#REF!,#REF!,#REF!,[0]!P1_ESO_PROT</definedName>
    <definedName name="H?Period">[7]Заголовок!$B$3</definedName>
    <definedName name="HEADER_BOTTOM">6</definedName>
    <definedName name="HEADER_BOTTOM_1">#N/A</definedName>
    <definedName name="Header_Row" localSheetId="6">ROW(#REF!)</definedName>
    <definedName name="Header_Row">ROW(#REF!)</definedName>
    <definedName name="Helper_ТЭС_Котельные">[8]Справочники!$A$2:$A$4,[8]Справочники!$A$16:$A$18</definedName>
    <definedName name="hh" localSheetId="6">[0]!USD/1.701</definedName>
    <definedName name="hh">[0]!USD/1.701</definedName>
    <definedName name="hhhh" localSheetId="6">'5 Экон эффект'!hhhh</definedName>
    <definedName name="hhhh">[0]!hhhh</definedName>
    <definedName name="iii" localSheetId="6">[0]!kk/1.81</definedName>
    <definedName name="iii">kk/1.81</definedName>
    <definedName name="iiii" localSheetId="6">[0]!kk/1.81</definedName>
    <definedName name="iiii">kk/1.81</definedName>
    <definedName name="Income_Statement_1" localSheetId="6">#REF!</definedName>
    <definedName name="Income_Statement_1">#REF!</definedName>
    <definedName name="Income_Statement_2" localSheetId="6">#REF!</definedName>
    <definedName name="Income_Statement_2">#REF!</definedName>
    <definedName name="Income_Statement_3" localSheetId="6">#REF!</definedName>
    <definedName name="Income_Statement_3">#REF!</definedName>
    <definedName name="ineterest1" localSheetId="6">#REF!</definedName>
    <definedName name="ineterest1">#REF!</definedName>
    <definedName name="INN" localSheetId="6">#REF!</definedName>
    <definedName name="INN">#REF!</definedName>
    <definedName name="Int" localSheetId="6">#REF!</definedName>
    <definedName name="Int">#REF!</definedName>
    <definedName name="Interest_Rate" localSheetId="6">#REF!</definedName>
    <definedName name="Interest_Rate">#REF!</definedName>
    <definedName name="jjjjjj" localSheetId="6">'5 Экон эффект'!jjjjjj</definedName>
    <definedName name="jjjjjj">[0]!jjjjjj</definedName>
    <definedName name="k" localSheetId="6">'5 Экон эффект'!k</definedName>
    <definedName name="k">[0]!k</definedName>
    <definedName name="kk">[9]Коэфф!$B$1</definedName>
    <definedName name="kurs" localSheetId="6">#REF!</definedName>
    <definedName name="kurs">#REF!</definedName>
    <definedName name="lang">[10]lang!$A$6</definedName>
    <definedName name="Language">[11]Main!$B$21</definedName>
    <definedName name="Last_Row" localSheetId="6">IF('5 Экон эффект'!Values_Entered,'5 Экон эффект'!Header_Row+'5 Экон эффект'!Number_of_Payments,'5 Экон эффект'!Header_Row)</definedName>
    <definedName name="Last_Row">IF(Values_Entered,Header_Row+Number_of_Payments,Header_Row)</definedName>
    <definedName name="libir6m" localSheetId="6">#REF!</definedName>
    <definedName name="libir6m">#REF!</definedName>
    <definedName name="limcount" hidden="1">1</definedName>
    <definedName name="LME" localSheetId="6">#REF!</definedName>
    <definedName name="LME">#REF!</definedName>
    <definedName name="Loan_Amount" localSheetId="6">#REF!</definedName>
    <definedName name="Loan_Amount">#REF!</definedName>
    <definedName name="Loan_Start" localSheetId="6">#REF!</definedName>
    <definedName name="Loan_Start">#REF!</definedName>
    <definedName name="Loan_Years" localSheetId="6">#REF!</definedName>
    <definedName name="Loan_Years">#REF!</definedName>
    <definedName name="mamamia" localSheetId="6">#REF!</definedName>
    <definedName name="mamamia">#REF!</definedName>
    <definedName name="mm" localSheetId="6">'5 Экон эффект'!mm</definedName>
    <definedName name="mm">[0]!mm</definedName>
    <definedName name="MO" localSheetId="6">#REF!</definedName>
    <definedName name="MO">#REF!</definedName>
    <definedName name="Moeuvre" localSheetId="6">[12]Personnel!#REF!</definedName>
    <definedName name="Moeuvre">[12]Personnel!#REF!</definedName>
    <definedName name="MONTH" localSheetId="6">#REF!</definedName>
    <definedName name="MONTH">#REF!</definedName>
    <definedName name="net" localSheetId="6">[6]FST5!$G$100:$G$116,P1_net</definedName>
    <definedName name="net">[6]FST5!$G$100:$G$116,P1_net</definedName>
    <definedName name="NET_SCOPE_FOR_LOAD" localSheetId="6">#REF!</definedName>
    <definedName name="NET_SCOPE_FOR_LOAD">#REF!</definedName>
    <definedName name="nn" localSheetId="6">[0]!kk/1.81</definedName>
    <definedName name="nn">kk/1.81</definedName>
    <definedName name="nnnn" localSheetId="6">[0]!kk/1.81</definedName>
    <definedName name="nnnn">kk/1.81</definedName>
    <definedName name="NOM" localSheetId="6">#REF!</definedName>
    <definedName name="NOM">#REF!</definedName>
    <definedName name="NSRF" localSheetId="6">#REF!</definedName>
    <definedName name="NSRF">#REF!</definedName>
    <definedName name="Num" localSheetId="6">#REF!</definedName>
    <definedName name="Num">#REF!</definedName>
    <definedName name="Num_Pmt_Per_Year" localSheetId="6">#REF!</definedName>
    <definedName name="Num_Pmt_Per_Year">#REF!</definedName>
    <definedName name="Number_of_Payments" localSheetId="6">MATCH(0.01,'5 Экон эффект'!End_Bal,-1)+1</definedName>
    <definedName name="Number_of_Payments">MATCH(0.01,End_Bal,-1)+1</definedName>
    <definedName name="ok">[13]Контроль!$E$1</definedName>
    <definedName name="OKTMO" localSheetId="6">#REF!</definedName>
    <definedName name="OKTMO">#REF!</definedName>
    <definedName name="ORE" localSheetId="6">#REF!</definedName>
    <definedName name="ORE">#REF!</definedName>
    <definedName name="org">'[14]Анкета (2)'!$A$5</definedName>
    <definedName name="Org_list" localSheetId="6">#REF!</definedName>
    <definedName name="Org_list">#REF!</definedName>
    <definedName name="OTH_DATA" localSheetId="6">#REF!</definedName>
    <definedName name="OTH_DATA">#REF!</definedName>
    <definedName name="OTH_LIST" localSheetId="6">#REF!</definedName>
    <definedName name="OTH_LIST">#REF!</definedName>
    <definedName name="output_year" localSheetId="6">#REF!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localSheetId="6" hidden="1">#REF!,#REF!,#REF!,#REF!,#REF!,#REF!,#REF!,#REF!</definedName>
    <definedName name="P1_ESO_PROT" hidden="1">#REF!,#REF!,#REF!,#REF!,#REF!,#REF!,#REF!,#REF!</definedName>
    <definedName name="P1_net" hidden="1">[6]FST5!$G$118:$G$123,[6]FST5!$G$125:$G$126,[6]FST5!$G$128:$G$131,[6]FST5!$G$133,[6]FST5!$G$135:$G$139,[6]FST5!$G$141,[6]FST5!$G$143:$G$145</definedName>
    <definedName name="P1_SBT_PROT" localSheetId="6" hidden="1">#REF!,#REF!,#REF!,#REF!,#REF!,#REF!,#REF!</definedName>
    <definedName name="P1_SBT_PROT" hidden="1">#REF!,#REF!,#REF!,#REF!,#REF!,#REF!,#REF!</definedName>
    <definedName name="P1_SCOPE_16_PRT" hidden="1">'[15]16'!$E$15:$I$16,'[15]16'!$E$18:$I$20,'[15]16'!$E$23:$I$23,'[15]16'!$E$26:$I$26,'[15]16'!$E$29:$I$29,'[15]16'!$E$32:$I$32,'[15]16'!$E$35:$I$35,'[15]16'!$B$34,'[15]16'!$B$37</definedName>
    <definedName name="P1_SCOPE_17_PRT" localSheetId="6" hidden="1">#REF!,#REF!,#REF!,#REF!,#REF!,#REF!,#REF!,#REF!</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localSheetId="6" hidden="1">#REF!,#REF!,#REF!,#REF!,#REF!,#REF!</definedName>
    <definedName name="P1_SCOPE_FLOAD" hidden="1">#REF!,#REF!,#REF!,#REF!,#REF!,#REF!</definedName>
    <definedName name="P1_SCOPE_FRML" localSheetId="6"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localSheetId="6" hidden="1">#REF!,#REF!,#REF!,#REF!,#REF!,#REF!,#REF!</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hidden="1">#REF!,#REF!,#REF!,#REF!,#REF!,#REF!,#REF!</definedName>
    <definedName name="P1_SET_PRT" localSheetId="6"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P1_T2.1?Protection</definedName>
    <definedName name="P6_T28?axis?R?ПЭ" localSheetId="6">'[8]28'!$D$256:$I$258,'[8]28'!$D$262:$I$264,'[8]28'!$D$271:$I$273,'[8]28'!$D$276:$I$278,'[8]28'!$D$282:$I$284,'[8]28'!$D$288:$I$291,'[8]28'!$D$11:$I$13,[0]!P1_T28?axis?R?ПЭ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 localSheetId="6">#REF!</definedName>
    <definedName name="PapExpas">#REF!</definedName>
    <definedName name="Pay_Date" localSheetId="6">#REF!</definedName>
    <definedName name="Pay_Date">#REF!</definedName>
    <definedName name="Pay_Num" localSheetId="6">#REF!</definedName>
    <definedName name="Pay_Num">#REF!</definedName>
    <definedName name="Payment_Date" localSheetId="6">DATE(YEAR('5 Экон эффект'!Loan_Start),MONTH('5 Экон эффект'!Loan_Start)+Payment_Number,DAY('5 Экон эффект'!Loan_Start))</definedName>
    <definedName name="Payment_Date">DATE(YEAR(Loan_Start),MONTH(Loan_Start)+Payment_Number,DAY(Loan_Start))</definedName>
    <definedName name="Pbud601" localSheetId="6">#REF!</definedName>
    <definedName name="Pbud601">#REF!</definedName>
    <definedName name="Pbud655" localSheetId="6">#REF!</definedName>
    <definedName name="Pbud655">#REF!</definedName>
    <definedName name="Pbud98" localSheetId="6">#REF!</definedName>
    <definedName name="Pbud98">#REF!</definedName>
    <definedName name="Pcharg96" localSheetId="6">#REF!</definedName>
    <definedName name="Pcharg96">#REF!</definedName>
    <definedName name="Pcotisations" localSheetId="6">#REF!</definedName>
    <definedName name="Pcotisations">#REF!</definedName>
    <definedName name="Pcoubud" localSheetId="6">[12]Personnel!#REF!</definedName>
    <definedName name="Pcoubud">[12]Personnel!#REF!</definedName>
    <definedName name="PdgeccMO" localSheetId="6">#REF!</definedName>
    <definedName name="PdgeccMO">#REF!</definedName>
    <definedName name="PeffecBud" localSheetId="6">#REF!</definedName>
    <definedName name="PeffecBud">#REF!</definedName>
    <definedName name="Peffectif" localSheetId="6">#REF!</definedName>
    <definedName name="Peffectif">#REF!</definedName>
    <definedName name="PeffectifA" localSheetId="6">#REF!</definedName>
    <definedName name="PeffectifA">#REF!</definedName>
    <definedName name="PER_ET" localSheetId="6">#REF!</definedName>
    <definedName name="PER_ET">#REF!</definedName>
    <definedName name="Pfamo" localSheetId="6">#REF!</definedName>
    <definedName name="Pfamo">#REF!</definedName>
    <definedName name="PFAMO612642" localSheetId="6">#REF!</definedName>
    <definedName name="PFAMO612642">#REF!</definedName>
    <definedName name="Pgratif956" localSheetId="6">#REF!</definedName>
    <definedName name="Pgratif956">#REF!</definedName>
    <definedName name="Phsup" localSheetId="6">#REF!</definedName>
    <definedName name="Phsup">#REF!</definedName>
    <definedName name="Phsup98" localSheetId="6">#REF!</definedName>
    <definedName name="Phsup98">#REF!</definedName>
    <definedName name="Phypoaugmentation" localSheetId="6">#REF!</definedName>
    <definedName name="Phypoaugmentation">#REF!</definedName>
    <definedName name="Phypotheses" localSheetId="6">#REF!</definedName>
    <definedName name="Phypotheses">#REF!</definedName>
    <definedName name="Pmainoeuvre" localSheetId="6">#REF!</definedName>
    <definedName name="Pmainoeuvre">#REF!</definedName>
    <definedName name="polta" localSheetId="6">'[17]2001'!#REF!</definedName>
    <definedName name="polta">'[17]2001'!#REF!</definedName>
    <definedName name="popamia" localSheetId="6">#REF!</definedName>
    <definedName name="popamia">#REF!</definedName>
    <definedName name="pp" localSheetId="6">#REF!</definedName>
    <definedName name="pp">#REF!</definedName>
    <definedName name="Princ" localSheetId="6">#REF!</definedName>
    <definedName name="Princ">#REF!</definedName>
    <definedName name="Print_Area_Reset" localSheetId="6">OFFSET('5 Экон эффект'!Full_Print,0,0,'5 Экон эффект'!Last_Row)</definedName>
    <definedName name="Print_Area_Reset">OFFSET(Full_Print,0,0,Last_Row)</definedName>
    <definedName name="promd_Запрос_с_16_по_19" localSheetId="6">#REF!</definedName>
    <definedName name="promd_Запрос_с_16_по_19">#REF!</definedName>
    <definedName name="PROT" localSheetId="6">#REF!,#REF!,#REF!,#REF!,#REF!,#REF!</definedName>
    <definedName name="PROT">#REF!,#REF!,#REF!,#REF!,#REF!,#REF!</definedName>
    <definedName name="qaz" localSheetId="6">'5 Экон эффект'!qaz</definedName>
    <definedName name="qaz">[0]!qaz</definedName>
    <definedName name="qq" localSheetId="6">[0]!USD/1.701</definedName>
    <definedName name="qq">[0]!USD/1.701</definedName>
    <definedName name="QryRowStr_End_1.5">#N/A</definedName>
    <definedName name="QryRowStr_Start_1.5">#N/A</definedName>
    <definedName name="QryRowStrCount">2</definedName>
    <definedName name="R_r" localSheetId="6">#REF!</definedName>
    <definedName name="R_r">#REF!</definedName>
    <definedName name="raion">'[14]Анкета (2)'!$B$8</definedName>
    <definedName name="Receipts_and_Disbursements" localSheetId="6">#REF!</definedName>
    <definedName name="Receipts_and_Disbursements">#REF!</definedName>
    <definedName name="REG">[18]TEHSHEET!$B$2:$B$85</definedName>
    <definedName name="REG_ET" localSheetId="6">#REF!</definedName>
    <definedName name="REG_ET">#REF!</definedName>
    <definedName name="REG_PROT">[19]regs!$H$18:$H$23,[19]regs!$H$25:$H$26,[19]regs!$H$28:$H$28,[19]regs!$H$30:$H$32,[19]regs!$H$35:$H$39,[19]regs!$H$46:$H$46,[19]regs!$H$13:$H$16</definedName>
    <definedName name="REGcom" localSheetId="6">#REF!</definedName>
    <definedName name="REGcom">#REF!</definedName>
    <definedName name="REGIONS" localSheetId="6">#REF!</definedName>
    <definedName name="REGIONS">#REF!</definedName>
    <definedName name="REGUL" localSheetId="6">#REF!</definedName>
    <definedName name="REGUL">#REF!</definedName>
    <definedName name="Rent_and_Taxes" localSheetId="6">#REF!</definedName>
    <definedName name="Rent_and_Taxes">#REF!</definedName>
    <definedName name="Rep_cur" localSheetId="6">'[20]Расчет потоков без учета и.с.'!#REF!</definedName>
    <definedName name="Rep_cur">'[20]Расчет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 localSheetId="6">#REF!</definedName>
    <definedName name="RRE">#REF!</definedName>
    <definedName name="S1_" localSheetId="6">#REF!</definedName>
    <definedName name="S1_">#REF!</definedName>
    <definedName name="S10_" localSheetId="6">#REF!</definedName>
    <definedName name="S10_">#REF!</definedName>
    <definedName name="S11_" localSheetId="6">#REF!</definedName>
    <definedName name="S11_">#REF!</definedName>
    <definedName name="S12_" localSheetId="6">#REF!</definedName>
    <definedName name="S12_">#REF!</definedName>
    <definedName name="S13_" localSheetId="6">#REF!</definedName>
    <definedName name="S13_">#REF!</definedName>
    <definedName name="S14_" localSheetId="6">#REF!</definedName>
    <definedName name="S14_">#REF!</definedName>
    <definedName name="S15_" localSheetId="6">#REF!</definedName>
    <definedName name="S15_">#REF!</definedName>
    <definedName name="S16_" localSheetId="6">#REF!</definedName>
    <definedName name="S16_">#REF!</definedName>
    <definedName name="S17_" localSheetId="6">#REF!</definedName>
    <definedName name="S17_">#REF!</definedName>
    <definedName name="S18_" localSheetId="6">#REF!</definedName>
    <definedName name="S18_">#REF!</definedName>
    <definedName name="S19_" localSheetId="6">#REF!</definedName>
    <definedName name="S19_">#REF!</definedName>
    <definedName name="S2_" localSheetId="6">#REF!</definedName>
    <definedName name="S2_">#REF!</definedName>
    <definedName name="S20_" localSheetId="6">#REF!</definedName>
    <definedName name="S20_">#REF!</definedName>
    <definedName name="S3_" localSheetId="6">#REF!</definedName>
    <definedName name="S3_">#REF!</definedName>
    <definedName name="S4_" localSheetId="6">#REF!</definedName>
    <definedName name="S4_">#REF!</definedName>
    <definedName name="S5_" localSheetId="6">#REF!</definedName>
    <definedName name="S5_">#REF!</definedName>
    <definedName name="S6_" localSheetId="6">#REF!</definedName>
    <definedName name="S6_">#REF!</definedName>
    <definedName name="S7_" localSheetId="6">#REF!</definedName>
    <definedName name="S7_">#REF!</definedName>
    <definedName name="S8_" localSheetId="6">#REF!</definedName>
    <definedName name="S8_">#REF!</definedName>
    <definedName name="S9_" localSheetId="6">#REF!</definedName>
    <definedName name="S9_">#REF!</definedName>
    <definedName name="Salaries_Paid_1" localSheetId="6">#REF!</definedName>
    <definedName name="Salaries_Paid_1">#REF!</definedName>
    <definedName name="Salaries_Paid_2" localSheetId="6">#REF!</definedName>
    <definedName name="Salaries_Paid_2">#REF!</definedName>
    <definedName name="sansnom" localSheetId="6">[0]!NotesHyp</definedName>
    <definedName name="sansnom">[0]!NotesHyp</definedName>
    <definedName name="SBT_ET" localSheetId="6">#REF!</definedName>
    <definedName name="SBT_ET">#REF!</definedName>
    <definedName name="SBT_PROT" localSheetId="6">#REF!,#REF!,#REF!,#REF!,'5 Экон эффект'!P1_SBT_PROT</definedName>
    <definedName name="SBT_PROT">#REF!,#REF!,#REF!,#REF!,[0]!P1_SBT_PROT</definedName>
    <definedName name="SBTcom" localSheetId="6">#REF!</definedName>
    <definedName name="SBTcom">#REF!</definedName>
    <definedName name="sbyt">[6]FST5!$G$70:$G$75,[6]FST5!$G$77:$G$78,[6]FST5!$G$80:$G$83,[6]FST5!$G$85,[6]FST5!$G$87:$G$91,[6]FST5!$G$93,[6]FST5!$G$95:$G$97,[6]FST5!$G$52:$G$68</definedName>
    <definedName name="Sched_Pay" localSheetId="6">#REF!</definedName>
    <definedName name="Sched_Pay">#REF!</definedName>
    <definedName name="Scheduled_Extra_Payments" localSheetId="6">#REF!</definedName>
    <definedName name="Scheduled_Extra_Payments">#REF!</definedName>
    <definedName name="Scheduled_Interest_Rate" localSheetId="6">#REF!</definedName>
    <definedName name="Scheduled_Interest_Rate">#REF!</definedName>
    <definedName name="Scheduled_Monthly_Payment" localSheetId="6">#REF!</definedName>
    <definedName name="Scheduled_Monthly_Payment">#REF!</definedName>
    <definedName name="SCOPE_16_PRT" localSheetId="6">[0]!P1_SCOPE_16_PRT,[0]!P2_SCOPE_16_PRT</definedName>
    <definedName name="SCOPE_16_PRT">P1_SCOPE_16_PRT,P2_SCOPE_16_PRT</definedName>
    <definedName name="SCOPE_17.1_PRT">'[15]17.1'!$D$14:$F$17,'[15]17.1'!$D$19:$F$22,'[15]17.1'!$I$9:$I$12,'[15]17.1'!$I$14:$I$17,'[15]17.1'!$I$19:$I$22,'[15]17.1'!$D$9:$F$12</definedName>
    <definedName name="SCOPE_17_LD" localSheetId="6">#REF!</definedName>
    <definedName name="SCOPE_17_LD">#REF!</definedName>
    <definedName name="SCOPE_17_PRT" localSheetId="6">#REF!,#REF!,#REF!,#REF!,#REF!,#REF!,#REF!,'5 Экон эффект'!P1_SCOPE_17_PRT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'[15]4'!$Z$27:$AC$31,'[15]4'!$F$14:$I$20,P1_SCOPE_4_PRT,P2_SCOPE_4_PRT</definedName>
    <definedName name="SCOPE_5_PRT" localSheetId="6">'[15]5'!$Z$27:$AC$31,'[15]5'!$F$14:$I$21,[0]!P1_SCOPE_5_PRT,[0]!P2_SCOPE_5_PRT</definedName>
    <definedName name="SCOPE_5_PRT">'[15]5'!$Z$27:$AC$31,'[15]5'!$F$14:$I$21,P1_SCOPE_5_PRT,P2_SCOPE_5_PRT</definedName>
    <definedName name="SCOPE_CORR" localSheetId="6">#REF!,#REF!,#REF!,#REF!,#REF!,'5 Экон эффект'!P1_SCOPE_CORR,'5 Экон эффект'!P2_SCOPE_CORR</definedName>
    <definedName name="SCOPE_CORR">#REF!,#REF!,#REF!,#REF!,#REF!,P1_SCOPE_CORR,P2_SCOPE_CORR</definedName>
    <definedName name="SCOPE_CPR" localSheetId="6">#REF!</definedName>
    <definedName name="SCOPE_CPR">#REF!</definedName>
    <definedName name="SCOPE_ESOLD" localSheetId="6">#REF!</definedName>
    <definedName name="SCOPE_ESOLD">#REF!</definedName>
    <definedName name="SCOPE_ETALON2" localSheetId="6">#REF!</definedName>
    <definedName name="SCOPE_ETALON2">#REF!</definedName>
    <definedName name="SCOPE_F1_PRT" localSheetId="6">'[15]Ф-1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 localSheetId="6">#REF!,'5 Экон эффект'!P1_SCOPE_FLOAD</definedName>
    <definedName name="SCOPE_FLOAD">#REF!,[0]!P1_SCOPE_FLOAD</definedName>
    <definedName name="SCOPE_FORM46_EE1" localSheetId="6">#REF!</definedName>
    <definedName name="SCOPE_FORM46_EE1">#REF!</definedName>
    <definedName name="SCOPE_FORM46_EE1_ZAG_KOD" localSheetId="6">[21]Заголовок!#REF!</definedName>
    <definedName name="SCOPE_FORM46_EE1_ZAG_KOD">[21]Заголовок!#REF!</definedName>
    <definedName name="SCOPE_FRML" localSheetId="6">#REF!,#REF!,'5 Экон эффект'!P1_SCOPE_FRML</definedName>
    <definedName name="SCOPE_FRML">#REF!,#REF!,[0]!P1_SCOPE_FRML</definedName>
    <definedName name="SCOPE_FUEL_ET" localSheetId="6">#REF!</definedName>
    <definedName name="SCOPE_FUEL_ET">#REF!</definedName>
    <definedName name="scope_ld" localSheetId="6">#REF!</definedName>
    <definedName name="scope_ld">#REF!</definedName>
    <definedName name="SCOPE_LOAD" localSheetId="6">#REF!</definedName>
    <definedName name="SCOPE_LOAD">#REF!</definedName>
    <definedName name="SCOPE_LOAD_FUEL" localSheetId="6">#REF!</definedName>
    <definedName name="SCOPE_LOAD_FUEL">#REF!</definedName>
    <definedName name="SCOPE_LOAD1" localSheetId="6">#REF!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[23]Справочники!$K$6:$K$742,[23]Справочники!#REF!</definedName>
    <definedName name="SCOPE_MUPS" localSheetId="6">[23]Свод!#REF!,[23]Свод!#REF!</definedName>
    <definedName name="SCOPE_MUPS">[23]Свод!#REF!,[23]Свод!#REF!</definedName>
    <definedName name="SCOPE_MUPS_NAMES" localSheetId="6">[23]Свод!#REF!,[23]Свод!#REF!</definedName>
    <definedName name="SCOPE_MUPS_NAMES">[23]Свод!#REF!,[23]Свод!#REF!</definedName>
    <definedName name="SCOPE_NALOG">[24]Справочники!$R$3:$R$4</definedName>
    <definedName name="SCOPE_ORE" localSheetId="6">#REF!</definedName>
    <definedName name="SCOPE_ORE">#REF!</definedName>
    <definedName name="SCOPE_OUTD">[6]FST5!$G$23:$G$30,[6]FST5!$G$32:$G$35,[6]FST5!$G$37,[6]FST5!$G$39:$G$45,[6]FST5!$G$47,[6]FST5!$G$49,[6]FST5!$G$5:$G$21</definedName>
    <definedName name="SCOPE_PER_PRT" localSheetId="6">[0]!P5_SCOPE_PER_PRT,[0]!P6_SCOPE_PER_PRT,[0]!P7_SCOPE_PER_PRT,'5 Экон эффект'!P8_SCOPE_PER_PRT</definedName>
    <definedName name="SCOPE_PER_PRT">P5_SCOPE_PER_PRT,P6_SCOPE_PER_PRT,P7_SCOPE_PER_PRT,P8_SCOPE_PER_PRT</definedName>
    <definedName name="SCOPE_PRD" localSheetId="6">#REF!</definedName>
    <definedName name="SCOPE_PRD">#REF!</definedName>
    <definedName name="SCOPE_PRD_ET" localSheetId="6">#REF!</definedName>
    <definedName name="SCOPE_PRD_ET">#REF!</definedName>
    <definedName name="SCOPE_PRD_ET2" localSheetId="6">#REF!</definedName>
    <definedName name="SCOPE_PRD_ET2">#REF!</definedName>
    <definedName name="SCOPE_PRT" localSheetId="6">#REF!,#REF!,#REF!,#REF!,#REF!,#REF!</definedName>
    <definedName name="SCOPE_PRT">#REF!,#REF!,#REF!,#REF!,#REF!,#REF!</definedName>
    <definedName name="SCOPE_PRZ" localSheetId="6">#REF!</definedName>
    <definedName name="SCOPE_PRZ">#REF!</definedName>
    <definedName name="SCOPE_PRZ_ET" localSheetId="6">#REF!</definedName>
    <definedName name="SCOPE_PRZ_ET">#REF!</definedName>
    <definedName name="SCOPE_PRZ_ET2" localSheetId="6">#REF!</definedName>
    <definedName name="SCOPE_PRZ_ET2">#REF!</definedName>
    <definedName name="SCOPE_REGIONS" localSheetId="6">#REF!</definedName>
    <definedName name="SCOPE_REGIONS">#REF!</definedName>
    <definedName name="SCOPE_REGLD" localSheetId="6">#REF!</definedName>
    <definedName name="SCOPE_REGLD">#REF!</definedName>
    <definedName name="SCOPE_RG" localSheetId="6">#REF!</definedName>
    <definedName name="SCOPE_RG">#REF!</definedName>
    <definedName name="SCOPE_SBTLD" localSheetId="6">#REF!</definedName>
    <definedName name="SCOPE_SBTLD">#REF!</definedName>
    <definedName name="SCOPE_SETLD" localSheetId="6">#REF!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P1_SCOPE_SV_PRT,P2_SCOPE_SV_PRT,P3_SCOPE_SV_PRT</definedName>
    <definedName name="SCOPE_TP">[6]FST5!$L$12:$L$23,[6]FST5!$L$5:$L$8</definedName>
    <definedName name="sencount" hidden="1">1</definedName>
    <definedName name="SET_ET" localSheetId="6">#REF!</definedName>
    <definedName name="SET_ET">#REF!</definedName>
    <definedName name="SET_PROT" localSheetId="6">#REF!,#REF!,#REF!,#REF!,#REF!,'5 Экон эффект'!P1_SET_PROT</definedName>
    <definedName name="SET_PROT">#REF!,#REF!,#REF!,#REF!,#REF!,[0]!P1_SET_PROT</definedName>
    <definedName name="SET_PRT" localSheetId="6">#REF!,#REF!,#REF!,#REF!,'5 Экон эффект'!P1_SET_PRT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Экон эффект'!shit</definedName>
    <definedName name="shit">[0]!shit</definedName>
    <definedName name="SMappros">[12]SMetstrait!$B$6:$W$57,[12]SMetstrait!$B$59:$W$113</definedName>
    <definedName name="Soude" localSheetId="6">#REF!</definedName>
    <definedName name="Soude">#REF!</definedName>
    <definedName name="SoudeP97" localSheetId="6">#REF!</definedName>
    <definedName name="SoudeP97">#REF!</definedName>
    <definedName name="SPR_GES_ET" localSheetId="6">#REF!</definedName>
    <definedName name="SPR_GES_ET">#REF!</definedName>
    <definedName name="SPR_GRES_ET" localSheetId="6">#REF!</definedName>
    <definedName name="SPR_GRES_ET">#REF!</definedName>
    <definedName name="SPR_OTH_ET" localSheetId="6">#REF!</definedName>
    <definedName name="SPR_OTH_ET">#REF!</definedName>
    <definedName name="SPR_PROT" localSheetId="6">#REF!,#REF!</definedName>
    <definedName name="SPR_PROT">#REF!,#REF!</definedName>
    <definedName name="SPR_TES_ET" localSheetId="6">#REF!</definedName>
    <definedName name="SPR_TES_ET">#REF!</definedName>
    <definedName name="SPRAV_PROT">[23]Справочники!$E$6,[23]Справочники!$D$11:$D$902,[23]Справочники!$E$3</definedName>
    <definedName name="sq" localSheetId="6">#REF!</definedName>
    <definedName name="sq">#REF!</definedName>
    <definedName name="Staffing_Plan_1" localSheetId="6">#REF!</definedName>
    <definedName name="Staffing_Plan_1">#REF!</definedName>
    <definedName name="Staffing_Plan_2" localSheetId="6">#REF!</definedName>
    <definedName name="Staffing_Plan_2">#REF!</definedName>
    <definedName name="Statement_of_Cash_Flows" localSheetId="6">#REF!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6">#REF!</definedName>
    <definedName name="t_year">#REF!</definedName>
    <definedName name="T1_Protect" localSheetId="6">[0]!P15_T1_Protect,[0]!P16_T1_Protect,[0]!P17_T1_Protect,'5 Экон эффект'!P18_T1_Protect,'5 Экон эффект'!P19_T1_Protect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'[16]21.3'!$E$54:$I$57,'[16]21.3'!$E$10:$I$10,P1_T17_Protect</definedName>
    <definedName name="T17_Protection" localSheetId="6">[0]!P2_T17_Protection,[0]!P3_T17_Protection,[0]!P4_T17_Protection,[0]!P5_T17_Protection,'5 Экон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'[16]18.2'!$F$56:$J$57,'[16]18.2'!$F$60:$J$60,'[16]18.2'!$F$62:$J$65,'[16]18.2'!$F$6:$J$8,P1_T18.2_Protect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Экон эффект'!P6_T2.1?Protection</definedName>
    <definedName name="T2.1?Protection">P6_T2.1?Protection</definedName>
    <definedName name="T2.3_Protect">'[16]2.3'!$F$30:$G$34,'[16]2.3'!$H$24:$K$28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 localSheetId="6">#REF!</definedName>
    <definedName name="T20.1?Columns">#REF!</definedName>
    <definedName name="T20.1?Investments" localSheetId="6">#REF!</definedName>
    <definedName name="T20.1?Investments">#REF!</definedName>
    <definedName name="T20.1?Scope" localSheetId="6">#REF!</definedName>
    <definedName name="T20.1?Scope">#REF!</definedName>
    <definedName name="T20.1_Protect" localSheetId="6">#REF!</definedName>
    <definedName name="T20.1_Protect">#REF!</definedName>
    <definedName name="T20?Columns" localSheetId="6">#REF!</definedName>
    <definedName name="T20?Columns">#REF!</definedName>
    <definedName name="T20?ItemComments" localSheetId="6">#REF!</definedName>
    <definedName name="T20?ItemComments">#REF!</definedName>
    <definedName name="T20?Items" localSheetId="6">#REF!</definedName>
    <definedName name="T20?Items">#REF!</definedName>
    <definedName name="T20?Scope" localSheetId="6">#REF!</definedName>
    <definedName name="T20?Scope">#REF!</definedName>
    <definedName name="T20?unit?МКВТЧ">'[8]20'!$C$13:$M$13,'[8]20'!$C$15:$M$19,'[8]20'!$C$8:$M$11</definedName>
    <definedName name="T20_Protect" localSheetId="6">#REF!,#REF!</definedName>
    <definedName name="T20_Protect">#REF!,#REF!</definedName>
    <definedName name="T20_Protection" localSheetId="6">'[8]20'!$E$8:$H$11,[0]!P1_T20_Protection</definedName>
    <definedName name="T20_Protection">'[8]20'!$E$8:$H$11,P1_T20_Protection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Экон эффект'!P3_T21_Protection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Экон эффект'!P6_T28?axis?R?ПЭ</definedName>
    <definedName name="T28?axis?R?ПЭ">P2_T28?axis?R?ПЭ,P3_T28?axis?R?ПЭ,P4_T28?axis?R?ПЭ,P5_T28?axis?R?ПЭ,P6_T28?axis?R?ПЭ</definedName>
    <definedName name="T28?axis?R?ПЭ?" localSheetId="6">[0]!P2_T28?axis?R?ПЭ?,[0]!P3_T28?axis?R?ПЭ?,[0]!P4_T28?axis?R?ПЭ?,[0]!P5_T28?axis?R?ПЭ?,'5 Экон эффект'!P6_T28?axis?R?ПЭ?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Экон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'[16]6'!$B$28:$B$37,'[16]6'!$D$28:$H$37,'[16]6'!$J$28:$N$37,'[16]6'!$D$39:$H$41,'[16]6'!$J$39:$N$41,'[16]6'!$B$46:$B$55,P1_T6_Protect</definedName>
    <definedName name="T7?Data">#N/A</definedName>
    <definedName name="Table" localSheetId="6">#REF!</definedName>
    <definedName name="Table">#REF!</definedName>
    <definedName name="temp">#N/A</definedName>
    <definedName name="term1" localSheetId="6">#REF!</definedName>
    <definedName name="term1">#REF!</definedName>
    <definedName name="TES" localSheetId="6">#REF!</definedName>
    <definedName name="TES">#REF!</definedName>
    <definedName name="TES_DATA" localSheetId="6">#REF!</definedName>
    <definedName name="TES_DATA">#REF!</definedName>
    <definedName name="TES_LIST" localSheetId="6">#REF!</definedName>
    <definedName name="TES_LIST">#REF!</definedName>
    <definedName name="test">#N/A</definedName>
    <definedName name="test2">#N/A</definedName>
    <definedName name="Total_Interest" localSheetId="6">#REF!</definedName>
    <definedName name="Total_Interest">#REF!</definedName>
    <definedName name="Total_Pay" localSheetId="6">#REF!</definedName>
    <definedName name="Total_Pay">#REF!</definedName>
    <definedName name="Total_Payment" localSheetId="6">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#REF!</definedName>
    <definedName name="us" localSheetId="6">#REF!</definedName>
    <definedName name="us">#REF!</definedName>
    <definedName name="USD">[25]коэфф!$B$2</definedName>
    <definedName name="USDDM">[26]оборудование!$D$2</definedName>
    <definedName name="USDRUB">[26]оборудование!$D$1</definedName>
    <definedName name="USDRUS" localSheetId="6">#REF!</definedName>
    <definedName name="USDRUS">#REF!</definedName>
    <definedName name="uu" localSheetId="6">#REF!</definedName>
    <definedName name="uu">#REF!</definedName>
    <definedName name="Values_Entered" localSheetId="6">IF('5 Экон эффект'!Loan_Amount*'5 Экон эффект'!Interest_Rate*'5 Экон эффект'!Loan_Years*'5 Экон эффект'!Loan_Start&gt;0,1,0)</definedName>
    <definedName name="Values_Entered">IF(Loan_Amount*Interest_Rate*Loan_Years*Loan_Start&gt;0,1,0)</definedName>
    <definedName name="vasea" localSheetId="6">#REF!</definedName>
    <definedName name="vasea">#REF!</definedName>
    <definedName name="VDOC" localSheetId="6">#REF!</definedName>
    <definedName name="VDOC">#REF!</definedName>
    <definedName name="vs">'[27]списки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Экон эффект'!www</definedName>
    <definedName name="www">[0]!www</definedName>
    <definedName name="x" localSheetId="6">#REF!</definedName>
    <definedName name="x">#REF!</definedName>
    <definedName name="z" localSheetId="6">#REF!</definedName>
    <definedName name="z">#REF!</definedName>
    <definedName name="Z_30FEE15E_D26F_11D4_A6F7_00508B6A7686_.wvu.FilterData" localSheetId="6" hidden="1">#REF!</definedName>
    <definedName name="Z_30FEE15E_D26F_11D4_A6F7_00508B6A7686_.wvu.FilterData" hidden="1">#REF!</definedName>
    <definedName name="Z_30FEE15E_D26F_11D4_A6F7_00508B6A7686_.wvu.PrintArea" localSheetId="6" hidden="1">#REF!</definedName>
    <definedName name="Z_30FEE15E_D26F_11D4_A6F7_00508B6A7686_.wvu.PrintArea" hidden="1">#REF!</definedName>
    <definedName name="Z_30FEE15E_D26F_11D4_A6F7_00508B6A7686_.wvu.PrintTitles" localSheetId="6" hidden="1">#REF!</definedName>
    <definedName name="Z_30FEE15E_D26F_11D4_A6F7_00508B6A7686_.wvu.PrintTitles" hidden="1">#REF!</definedName>
    <definedName name="Z_30FEE15E_D26F_11D4_A6F7_00508B6A7686_.wvu.Rows" localSheetId="6" hidden="1">#REF!</definedName>
    <definedName name="Z_30FEE15E_D26F_11D4_A6F7_00508B6A7686_.wvu.Rows" hidden="1">#REF!</definedName>
    <definedName name="Z_AC8EA1BC_643F_4AE6_AE21_F651307F6DCB_.wvu.PrintArea" localSheetId="6" hidden="1">'5 Экон эффект'!$A$5:$P$133</definedName>
    <definedName name="Z_AC8EA1BC_643F_4AE6_AE21_F651307F6DCB_.wvu.Rows" localSheetId="6" hidden="1">'5 Экон эффект'!$127:$128</definedName>
    <definedName name="Z_D71A4BE8_6F70_47D4_8446_083D76F26E47_.wvu.PrintArea" localSheetId="6" hidden="1">'5 Экон эффект'!$A$1:$P$127</definedName>
    <definedName name="Z_F991F392_09E7_498E_81FF_BD247503D93B_.wvu.PrintArea" localSheetId="6" hidden="1">'5 Экон эффект'!$A$1:$P$127</definedName>
    <definedName name="ZERO" localSheetId="6">#REF!</definedName>
    <definedName name="ZERO">#REF!</definedName>
    <definedName name="а" localSheetId="6">#REF!</definedName>
    <definedName name="а">#REF!</definedName>
    <definedName name="а1" localSheetId="6">#REF!</definedName>
    <definedName name="а1">#REF!</definedName>
    <definedName name="а30" localSheetId="6">#REF!</definedName>
    <definedName name="а30">#REF!</definedName>
    <definedName name="аа" localSheetId="6">'5 Экон эффект'!аа</definedName>
    <definedName name="аа">[0]!аа</definedName>
    <definedName name="АААААААА" localSheetId="6">'5 Экон эффект'!АААААААА</definedName>
    <definedName name="АААААААА">[0]!АААААААА</definedName>
    <definedName name="АВГ_РУБ" localSheetId="6">[28]Калькуляции!#REF!</definedName>
    <definedName name="АВГ_РУБ">[28]Калькуляции!#REF!</definedName>
    <definedName name="АВГ_ТОН" localSheetId="6">[28]Калькуляции!#REF!</definedName>
    <definedName name="АВГ_ТОН">[28]Калькуляции!#REF!</definedName>
    <definedName name="август" localSheetId="6">#REF!</definedName>
    <definedName name="август">#REF!</definedName>
    <definedName name="АВЧ_ВН" localSheetId="6">#REF!</definedName>
    <definedName name="АВЧ_ВН">#REF!</definedName>
    <definedName name="АВЧ_ДП" localSheetId="6">[28]Калькуляции!#REF!</definedName>
    <definedName name="АВЧ_ДП">[28]Калькуляции!#REF!</definedName>
    <definedName name="АВЧ_ЛОК" localSheetId="6">[28]Калькуляции!#REF!</definedName>
    <definedName name="АВЧ_ЛОК">[28]Калькуляции!#REF!</definedName>
    <definedName name="АВЧ_С" localSheetId="6">#REF!</definedName>
    <definedName name="АВЧ_С">#REF!</definedName>
    <definedName name="АВЧ_ТОЛ" localSheetId="6">#REF!</definedName>
    <definedName name="АВЧ_ТОЛ">#REF!</definedName>
    <definedName name="АВЧНЗ_АЛФ" localSheetId="6">#REF!</definedName>
    <definedName name="АВЧНЗ_АЛФ">#REF!</definedName>
    <definedName name="АВЧНЗ_МЕД" localSheetId="6">#REF!</definedName>
    <definedName name="АВЧНЗ_МЕД">#REF!</definedName>
    <definedName name="АВЧНЗ_ХЛБ" localSheetId="6">#REF!</definedName>
    <definedName name="АВЧНЗ_ХЛБ">#REF!</definedName>
    <definedName name="АВЧНЗ_ЭЛ" localSheetId="6">#REF!</definedName>
    <definedName name="АВЧНЗ_ЭЛ">#REF!</definedName>
    <definedName name="АК12" localSheetId="6">[28]Калькуляции!#REF!</definedName>
    <definedName name="АК12">[28]Калькуляции!#REF!</definedName>
    <definedName name="АК12ОЧ" localSheetId="6">[28]Калькуляции!#REF!</definedName>
    <definedName name="АК12ОЧ">[28]Калькуляции!#REF!</definedName>
    <definedName name="АК5М2" localSheetId="6">[28]Калькуляции!#REF!</definedName>
    <definedName name="АК5М2">[28]Калькуляции!#REF!</definedName>
    <definedName name="АК9ПЧ" localSheetId="6">[28]Калькуляции!#REF!</definedName>
    <definedName name="АК9ПЧ">[28]Калькуляции!#REF!</definedName>
    <definedName name="АЛ_АВЧ" localSheetId="6">#REF!</definedName>
    <definedName name="АЛ_АВЧ">#REF!</definedName>
    <definedName name="АЛ_АТЧ" localSheetId="6">#REF!</definedName>
    <definedName name="АЛ_АТЧ">#REF!</definedName>
    <definedName name="АЛ_Ф" localSheetId="6">#REF!</definedName>
    <definedName name="АЛ_Ф">#REF!</definedName>
    <definedName name="АЛ_Ф_" localSheetId="6">#REF!</definedName>
    <definedName name="АЛ_Ф_">#REF!</definedName>
    <definedName name="АЛ_Ф_ЗФА" localSheetId="6">#REF!</definedName>
    <definedName name="АЛ_Ф_ЗФА">#REF!</definedName>
    <definedName name="АЛ_Ф_Т" localSheetId="6">#REF!</definedName>
    <definedName name="АЛ_Ф_Т">#REF!</definedName>
    <definedName name="Алмаз2">[29]Дебиторка!$J$7</definedName>
    <definedName name="АЛЮМ_АВЧ" localSheetId="6">#REF!</definedName>
    <definedName name="АЛЮМ_АВЧ">#REF!</definedName>
    <definedName name="АЛЮМ_АТЧ" localSheetId="6">#REF!</definedName>
    <definedName name="АЛЮМ_АТЧ">#REF!</definedName>
    <definedName name="АН_Б" localSheetId="6">#REF!</definedName>
    <definedName name="АН_Б">#REF!</definedName>
    <definedName name="АН_Б_ТОЛ" localSheetId="6">[28]Калькуляции!#REF!</definedName>
    <definedName name="АН_Б_ТОЛ">[28]Калькуляции!#REF!</definedName>
    <definedName name="АН_М" localSheetId="6">#REF!</definedName>
    <definedName name="АН_М">#REF!</definedName>
    <definedName name="АН_М_" localSheetId="6">#REF!</definedName>
    <definedName name="АН_М_">#REF!</definedName>
    <definedName name="АН_М_К" localSheetId="6">[28]Калькуляции!#REF!</definedName>
    <definedName name="АН_М_К">[28]Калькуляции!#REF!</definedName>
    <definedName name="АН_М_П" localSheetId="6">[28]Калькуляции!#REF!</definedName>
    <definedName name="АН_М_П">[28]Калькуляции!#REF!</definedName>
    <definedName name="АН_М_ПК" localSheetId="6">[28]Калькуляции!#REF!</definedName>
    <definedName name="АН_М_ПК">[28]Калькуляции!#REF!</definedName>
    <definedName name="АН_М_ПРОСТ" localSheetId="6">[28]Калькуляции!#REF!</definedName>
    <definedName name="АН_М_ПРОСТ">[28]Калькуляции!#REF!</definedName>
    <definedName name="АН_С" localSheetId="6">#REF!</definedName>
    <definedName name="АН_С">#REF!</definedName>
    <definedName name="АПР_РУБ" localSheetId="6">#REF!</definedName>
    <definedName name="АПР_РУБ">#REF!</definedName>
    <definedName name="АПР_ТОН" localSheetId="6">#REF!</definedName>
    <definedName name="АПР_ТОН">#REF!</definedName>
    <definedName name="апрель" localSheetId="6">#REF!</definedName>
    <definedName name="апрель">#REF!</definedName>
    <definedName name="аренда_ваг">'[30]цены цехов'!$D$30</definedName>
    <definedName name="АТЧ_ЦЕХА" localSheetId="6">[28]Калькуляции!#REF!</definedName>
    <definedName name="АТЧ_ЦЕХА">[28]Калькуляции!#REF!</definedName>
    <definedName name="АТЧНЗ_АМ" localSheetId="6">#REF!</definedName>
    <definedName name="АТЧНЗ_АМ">#REF!</definedName>
    <definedName name="АТЧНЗ_ГЛ" localSheetId="6">#REF!</definedName>
    <definedName name="АТЧНЗ_ГЛ">#REF!</definedName>
    <definedName name="АТЧНЗ_КР" localSheetId="6">#REF!</definedName>
    <definedName name="АТЧНЗ_КР">#REF!</definedName>
    <definedName name="АТЧНЗ_ЭЛ" localSheetId="6">#REF!</definedName>
    <definedName name="АТЧНЗ_ЭЛ">#REF!</definedName>
    <definedName name="б" localSheetId="6">'5 Экон эффект'!б</definedName>
    <definedName name="б">[0]!б</definedName>
    <definedName name="б1" localSheetId="6">#REF!</definedName>
    <definedName name="б1">#REF!</definedName>
    <definedName name="_xlnm.Database" localSheetId="6">#REF!</definedName>
    <definedName name="_xlnm.Database">#REF!</definedName>
    <definedName name="БазовыйПериод">[31]Заголовок!$B$4</definedName>
    <definedName name="БАР" localSheetId="6">#REF!</definedName>
    <definedName name="БАР">#REF!</definedName>
    <definedName name="БАР_" localSheetId="6">#REF!</definedName>
    <definedName name="БАР_">#REF!</definedName>
    <definedName name="бб" localSheetId="6">'5 Экон эффект'!бб</definedName>
    <definedName name="бб">[0]!бб</definedName>
    <definedName name="ббббб" localSheetId="6">'5 Экон эффект'!ббббб</definedName>
    <definedName name="ббббб">[0]!ббббб</definedName>
    <definedName name="бл" localSheetId="6">#REF!</definedName>
    <definedName name="бл">#REF!</definedName>
    <definedName name="Блок" localSheetId="6">#REF!</definedName>
    <definedName name="Блок">#REF!</definedName>
    <definedName name="Бородино2">[29]Дебиторка!$J$9</definedName>
    <definedName name="Браво2">[29]Дебиторка!$J$10</definedName>
    <definedName name="БС">[32]Справочники!$A$4:$A$6</definedName>
    <definedName name="в" localSheetId="6">'5 Экон эффект'!в</definedName>
    <definedName name="в">[0]!в</definedName>
    <definedName name="В_В" localSheetId="6">#REF!</definedName>
    <definedName name="В_В">#REF!</definedName>
    <definedName name="В_ДП" localSheetId="6">[28]Калькуляции!#REF!</definedName>
    <definedName name="В_ДП">[28]Калькуляции!#REF!</definedName>
    <definedName name="В_Т" localSheetId="6">#REF!</definedName>
    <definedName name="В_Т">#REF!</definedName>
    <definedName name="В_Т_А" localSheetId="6">[28]Калькуляции!#REF!</definedName>
    <definedName name="В_Т_А">[28]Калькуляции!#REF!</definedName>
    <definedName name="В_Т_ВС" localSheetId="6">[28]Калькуляции!#REF!</definedName>
    <definedName name="В_Т_ВС">[28]Калькуляции!#REF!</definedName>
    <definedName name="В_Т_К" localSheetId="6">[28]Калькуляции!#REF!</definedName>
    <definedName name="В_Т_К">[28]Калькуляции!#REF!</definedName>
    <definedName name="В_Т_П" localSheetId="6">[28]Калькуляции!#REF!</definedName>
    <definedName name="В_Т_П">[28]Калькуляции!#REF!</definedName>
    <definedName name="В_Т_ПК" localSheetId="6">[28]Калькуляции!#REF!</definedName>
    <definedName name="В_Т_ПК">[28]Калькуляции!#REF!</definedName>
    <definedName name="В_Э" localSheetId="6">#REF!</definedName>
    <definedName name="В_Э">#REF!</definedName>
    <definedName name="в23ё" localSheetId="6">'5 Экон эффект'!в23ё</definedName>
    <definedName name="в23ё">[0]!в23ё</definedName>
    <definedName name="В5">[33]БДДС_нов!$C$1:$H$501</definedName>
    <definedName name="ВАЛОВЫЙ" localSheetId="6">#REF!</definedName>
    <definedName name="ВАЛОВЫЙ">#REF!</definedName>
    <definedName name="вариант">'[34]ПФВ-0.6'!$D$71:$E$71</definedName>
    <definedName name="вв" localSheetId="6">'5 Экон эффект'!вв</definedName>
    <definedName name="вв">[0]!вв</definedName>
    <definedName name="ВВВВ" localSheetId="6">#REF!</definedName>
    <definedName name="ВВВВ">#REF!</definedName>
    <definedName name="Вена2">[29]Дебиторка!$J$11</definedName>
    <definedName name="вид" localSheetId="6">[35]Лист1!#REF!</definedName>
    <definedName name="вид">[35]Лист1!#REF!</definedName>
    <definedName name="ВН" localSheetId="6">#REF!</definedName>
    <definedName name="ВН">#REF!</definedName>
    <definedName name="ВН_3003_ДП" localSheetId="6">#REF!</definedName>
    <definedName name="ВН_3003_ДП">#REF!</definedName>
    <definedName name="ВН_3103_ЭКС" localSheetId="6">[28]Калькуляции!#REF!</definedName>
    <definedName name="ВН_3103_ЭКС">[28]Калькуляции!#REF!</definedName>
    <definedName name="ВН_6063_ЭКС" localSheetId="6">[28]Калькуляции!#REF!</definedName>
    <definedName name="ВН_6063_ЭКС">[28]Калькуляции!#REF!</definedName>
    <definedName name="ВН_АВЧ_ВН" localSheetId="6">#REF!</definedName>
    <definedName name="ВН_АВЧ_ВН">#REF!</definedName>
    <definedName name="ВН_АВЧ_ДП" localSheetId="6">[28]Калькуляции!#REF!</definedName>
    <definedName name="ВН_АВЧ_ДП">[28]Калькуляции!#REF!</definedName>
    <definedName name="ВН_АВЧ_ТОЛ" localSheetId="6">#REF!</definedName>
    <definedName name="ВН_АВЧ_ТОЛ">#REF!</definedName>
    <definedName name="ВН_АВЧ_ЭКС" localSheetId="6">#REF!</definedName>
    <definedName name="ВН_АВЧ_ЭКС">#REF!</definedName>
    <definedName name="ВН_АТЧ_ВН" localSheetId="6">#REF!</definedName>
    <definedName name="ВН_АТЧ_ВН">#REF!</definedName>
    <definedName name="ВН_АТЧ_ДП" localSheetId="6">[28]Калькуляции!#REF!</definedName>
    <definedName name="ВН_АТЧ_ДП">[28]Калькуляции!#REF!</definedName>
    <definedName name="ВН_АТЧ_ТОЛ" localSheetId="6">#REF!</definedName>
    <definedName name="ВН_АТЧ_ТОЛ">#REF!</definedName>
    <definedName name="ВН_АТЧ_ТОЛ_А" localSheetId="6">[28]Калькуляции!#REF!</definedName>
    <definedName name="ВН_АТЧ_ТОЛ_А">[28]Калькуляции!#REF!</definedName>
    <definedName name="ВН_АТЧ_ТОЛ_П" localSheetId="6">[28]Калькуляции!#REF!</definedName>
    <definedName name="ВН_АТЧ_ТОЛ_П">[28]Калькуляции!#REF!</definedName>
    <definedName name="ВН_АТЧ_ТОЛ_ПК" localSheetId="6">[28]Калькуляции!#REF!</definedName>
    <definedName name="ВН_АТЧ_ТОЛ_ПК">[28]Калькуляции!#REF!</definedName>
    <definedName name="ВН_АТЧ_ЭКС" localSheetId="6">#REF!</definedName>
    <definedName name="ВН_АТЧ_ЭКС">#REF!</definedName>
    <definedName name="ВН_Р" localSheetId="6">#REF!</definedName>
    <definedName name="ВН_Р">#REF!</definedName>
    <definedName name="ВН_С_ВН" localSheetId="6">#REF!</definedName>
    <definedName name="ВН_С_ВН">#REF!</definedName>
    <definedName name="ВН_С_ДП" localSheetId="6">[28]Калькуляции!#REF!</definedName>
    <definedName name="ВН_С_ДП">[28]Калькуляции!#REF!</definedName>
    <definedName name="ВН_С_ТОЛ" localSheetId="6">#REF!</definedName>
    <definedName name="ВН_С_ТОЛ">#REF!</definedName>
    <definedName name="ВН_С_ЭКС" localSheetId="6">#REF!</definedName>
    <definedName name="ВН_С_ЭКС">#REF!</definedName>
    <definedName name="ВН_Т" localSheetId="6">#REF!</definedName>
    <definedName name="ВН_Т">#REF!</definedName>
    <definedName name="ВНИТ" localSheetId="6">#REF!</definedName>
    <definedName name="ВНИТ">#REF!</definedName>
    <definedName name="ВОД_ОБ" localSheetId="6">#REF!</definedName>
    <definedName name="ВОД_ОБ">#REF!</definedName>
    <definedName name="ВОД_Т" localSheetId="6">#REF!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 localSheetId="6">#REF!</definedName>
    <definedName name="ВОЗ">#REF!</definedName>
    <definedName name="Волгоградэнерго" localSheetId="6">#REF!</definedName>
    <definedName name="Волгоградэнерго">#REF!</definedName>
    <definedName name="ВСП" localSheetId="6">#REF!</definedName>
    <definedName name="ВСП">#REF!</definedName>
    <definedName name="ВСП1" localSheetId="6">#REF!</definedName>
    <definedName name="ВСП1">#REF!</definedName>
    <definedName name="ВСП2" localSheetId="6">#REF!</definedName>
    <definedName name="ВСП2">#REF!</definedName>
    <definedName name="ВСПОМОГ" localSheetId="6">#REF!</definedName>
    <definedName name="ВСПОМОГ">#REF!</definedName>
    <definedName name="ВТОМ" localSheetId="6">#REF!</definedName>
    <definedName name="ВТОМ">#REF!</definedName>
    <definedName name="ВТОП" localSheetId="6">#REF!</definedName>
    <definedName name="ВТОП">#REF!</definedName>
    <definedName name="второй" localSheetId="6">#REF!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 localSheetId="6">#REF!</definedName>
    <definedName name="выв">#REF!</definedName>
    <definedName name="г" localSheetId="6">'5 Экон эффект'!г</definedName>
    <definedName name="г">[0]!г</definedName>
    <definedName name="ГАС_Ш" localSheetId="6">#REF!</definedName>
    <definedName name="ГАС_Ш">#REF!</definedName>
    <definedName name="гг" localSheetId="6">#REF!</definedName>
    <definedName name="гг">#REF!</definedName>
    <definedName name="ГИД" localSheetId="6">#REF!</definedName>
    <definedName name="ГИД">#REF!</definedName>
    <definedName name="ГИД_ЗФА" localSheetId="6">#REF!</definedName>
    <definedName name="ГИД_ЗФА">#REF!</definedName>
    <definedName name="ГЛ" localSheetId="6">#REF!</definedName>
    <definedName name="ГЛ">#REF!</definedName>
    <definedName name="ГЛ_" localSheetId="6">#REF!</definedName>
    <definedName name="ГЛ_">#REF!</definedName>
    <definedName name="ГЛ_ДП" localSheetId="6">[28]Калькуляции!#REF!</definedName>
    <definedName name="ГЛ_ДП">[28]Калькуляции!#REF!</definedName>
    <definedName name="ГЛ_Т" localSheetId="6">#REF!</definedName>
    <definedName name="ГЛ_Т">#REF!</definedName>
    <definedName name="ГЛ_Ш" localSheetId="6">#REF!</definedName>
    <definedName name="ГЛ_Ш">#REF!</definedName>
    <definedName name="глинозем" localSheetId="6">[0]!USD/1.701</definedName>
    <definedName name="глинозем">[0]!USD/1.701</definedName>
    <definedName name="Глубина">'[36]ПФВ-0.5'!$AK$13:$AK$15</definedName>
    <definedName name="год">[37]Параметры!$C$5</definedName>
    <definedName name="год1">[38]параметры!$C$3</definedName>
    <definedName name="ГР" localSheetId="6">#REF!</definedName>
    <definedName name="ГР">#REF!</definedName>
    <definedName name="график" localSheetId="6">'5 Экон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'[30]цены цехов'!$D$52</definedName>
    <definedName name="д" localSheetId="6">'5 Экон эффект'!д</definedName>
    <definedName name="д">[0]!д</definedName>
    <definedName name="ДАВ_ЖИД" localSheetId="6">#REF!</definedName>
    <definedName name="ДАВ_ЖИД">#REF!</definedName>
    <definedName name="ДАВ_КАТАНКА" localSheetId="6">[28]Калькуляции!#REF!</definedName>
    <definedName name="ДАВ_КАТАНКА">[28]Калькуляции!#REF!</definedName>
    <definedName name="ДАВ_МЕЛК" localSheetId="6">#REF!</definedName>
    <definedName name="ДАВ_МЕЛК">#REF!</definedName>
    <definedName name="ДАВ_СЛИТКИ" localSheetId="6">#REF!</definedName>
    <definedName name="ДАВ_СЛИТКИ">#REF!</definedName>
    <definedName name="Дав_тв" localSheetId="6">#REF!</definedName>
    <definedName name="Дав_тв">#REF!</definedName>
    <definedName name="ДАВ_ШТАН" localSheetId="6">#REF!</definedName>
    <definedName name="ДАВ_ШТАН">#REF!</definedName>
    <definedName name="ДАВАЛЬЧЕСИЙ" localSheetId="6">#REF!</definedName>
    <definedName name="ДАВАЛЬЧЕСИЙ">#REF!</definedName>
    <definedName name="ДАВАЛЬЧЕСКИЙ" localSheetId="6">#REF!</definedName>
    <definedName name="ДАВАЛЬЧЕСКИЙ">#REF!</definedName>
    <definedName name="Данкор2">[29]Дебиторка!$J$27</definedName>
    <definedName name="ДАТА">[35]Лист1!$A$38:$A$50</definedName>
    <definedName name="Дв" localSheetId="6">'5 Экон эффект'!Дв</definedName>
    <definedName name="Дв">[0]!Дв</definedName>
    <definedName name="ДЕК_РУБ" localSheetId="6">[28]Калькуляции!#REF!</definedName>
    <definedName name="ДЕК_РУБ">[28]Калькуляции!#REF!</definedName>
    <definedName name="ДЕК_Т" localSheetId="6">[28]Калькуляции!#REF!</definedName>
    <definedName name="ДЕК_Т">[28]Калькуляции!#REF!</definedName>
    <definedName name="ДЕК_ТОН" localSheetId="6">[28]Калькуляции!#REF!</definedName>
    <definedName name="ДЕК_ТОН">[28]Калькуляции!#REF!</definedName>
    <definedName name="декабрь" localSheetId="6">#REF!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6">#REF!</definedName>
    <definedName name="ДИЗТОПЛИВО">#REF!</definedName>
    <definedName name="ДИМА" localSheetId="6">#REF!</definedName>
    <definedName name="ДИМА">#REF!</definedName>
    <definedName name="Дионис2">[29]Дебиторка!$J$15</definedName>
    <definedName name="ДИЭТ" localSheetId="6">[28]Калькуляции!#REF!</definedName>
    <definedName name="ДИЭТ">[28]Калькуляции!#REF!</definedName>
    <definedName name="ДОГПЕР_АВЧСЫРЕЦ" localSheetId="6">[28]Калькуляции!#REF!</definedName>
    <definedName name="ДОГПЕР_АВЧСЫРЕЦ">[28]Калькуляции!#REF!</definedName>
    <definedName name="ДОГПЕР_СЫРЕЦ" localSheetId="6">[28]Калькуляции!#REF!</definedName>
    <definedName name="ДОГПЕР_СЫРЕЦ">[28]Калькуляции!#REF!</definedName>
    <definedName name="Доллар" localSheetId="6">[42]Оборудование_стоим!#REF!</definedName>
    <definedName name="Доллар">[42]Оборудование_стоим!#REF!</definedName>
    <definedName name="доля_проч_ф" localSheetId="6">#REF!</definedName>
    <definedName name="доля_проч_ф">#REF!</definedName>
    <definedName name="доля_прочая" localSheetId="6">#REF!</definedName>
    <definedName name="доля_прочая">#REF!</definedName>
    <definedName name="доля_прочая_98_ав" localSheetId="6">#REF!</definedName>
    <definedName name="доля_прочая_98_ав">#REF!</definedName>
    <definedName name="доля_прочая_ав" localSheetId="6">#REF!</definedName>
    <definedName name="доля_прочая_ав">#REF!</definedName>
    <definedName name="доля_прочая_ф" localSheetId="6">#REF!</definedName>
    <definedName name="доля_прочая_ф">#REF!</definedName>
    <definedName name="доля_т_ф" localSheetId="6">#REF!</definedName>
    <definedName name="доля_т_ф">#REF!</definedName>
    <definedName name="доля_теп_1" localSheetId="6">#REF!</definedName>
    <definedName name="доля_теп_1">#REF!</definedName>
    <definedName name="доля_теп_2" localSheetId="6">#REF!</definedName>
    <definedName name="доля_теп_2">#REF!</definedName>
    <definedName name="доля_теп_3" localSheetId="6">#REF!</definedName>
    <definedName name="доля_теп_3">#REF!</definedName>
    <definedName name="доля_тепло" localSheetId="6">#REF!</definedName>
    <definedName name="доля_тепло">#REF!</definedName>
    <definedName name="доля_эл_1" localSheetId="6">#REF!</definedName>
    <definedName name="доля_эл_1">#REF!</definedName>
    <definedName name="доля_эл_2" localSheetId="6">#REF!</definedName>
    <definedName name="доля_эл_2">#REF!</definedName>
    <definedName name="доля_эл_3" localSheetId="6">#REF!</definedName>
    <definedName name="доля_эл_3">#REF!</definedName>
    <definedName name="доля_эл_ф" localSheetId="6">#REF!</definedName>
    <definedName name="доля_эл_ф">#REF!</definedName>
    <definedName name="доля_электра" localSheetId="6">#REF!</definedName>
    <definedName name="доля_электра">#REF!</definedName>
    <definedName name="доля_электра_99" localSheetId="6">#REF!</definedName>
    <definedName name="доля_электра_99">#REF!</definedName>
    <definedName name="ДРУГОЕ">[43]Справочники!$A$26:$A$28</definedName>
    <definedName name="е" localSheetId="6">'5 Экон эффект'!е</definedName>
    <definedName name="е">[0]!е</definedName>
    <definedName name="ЕСН">[44]Макро!$B$4</definedName>
    <definedName name="ж" localSheetId="6">'5 Экон эффект'!ж</definedName>
    <definedName name="ж">[0]!ж</definedName>
    <definedName name="жжжжжжж" localSheetId="6">'5 Экон эффект'!жжжжжжж</definedName>
    <definedName name="жжжжжжж">[0]!жжжжжжж</definedName>
    <definedName name="ЖИДКИЙ" localSheetId="6">#REF!</definedName>
    <definedName name="ЖИДКИЙ">#REF!</definedName>
    <definedName name="з" localSheetId="6">'5 Экон эффект'!з</definedName>
    <definedName name="з">[0]!з</definedName>
    <definedName name="З0" localSheetId="6">#REF!</definedName>
    <definedName name="З0">#REF!</definedName>
    <definedName name="З1" localSheetId="6">#REF!</definedName>
    <definedName name="З1">#REF!</definedName>
    <definedName name="З10" localSheetId="6">#REF!</definedName>
    <definedName name="З10">#REF!</definedName>
    <definedName name="З11" localSheetId="6">#REF!</definedName>
    <definedName name="З11">#REF!</definedName>
    <definedName name="З12" localSheetId="6">#REF!</definedName>
    <definedName name="З12">#REF!</definedName>
    <definedName name="З13" localSheetId="6">#REF!</definedName>
    <definedName name="З13">#REF!</definedName>
    <definedName name="З14" localSheetId="6">#REF!</definedName>
    <definedName name="З14">#REF!</definedName>
    <definedName name="З2" localSheetId="6">#REF!</definedName>
    <definedName name="З2">#REF!</definedName>
    <definedName name="З3" localSheetId="6">#REF!</definedName>
    <definedName name="З3">#REF!</definedName>
    <definedName name="З4" localSheetId="6">#REF!</definedName>
    <definedName name="З4">#REF!</definedName>
    <definedName name="З5" localSheetId="6">#REF!</definedName>
    <definedName name="З5">#REF!</definedName>
    <definedName name="З6" localSheetId="6">#REF!</definedName>
    <definedName name="З6">#REF!</definedName>
    <definedName name="З7" localSheetId="6">#REF!</definedName>
    <definedName name="З7">#REF!</definedName>
    <definedName name="З8" localSheetId="6">#REF!</definedName>
    <definedName name="З8">#REF!</definedName>
    <definedName name="З81" localSheetId="6">[28]Калькуляции!#REF!</definedName>
    <definedName name="З81">[28]Калькуляции!#REF!</definedName>
    <definedName name="З9" localSheetId="6">#REF!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#REF!</definedName>
    <definedName name="ззззз" localSheetId="6">#REF!</definedName>
    <definedName name="ззззз">#REF!</definedName>
    <definedName name="ззззззззззззззззззззз" localSheetId="6">'5 Экон эффект'!ззззззззззззззззззззз</definedName>
    <definedName name="ззззззззззззззззззззз">[0]!ззззззззззззззззззззз</definedName>
    <definedName name="ЗКР" localSheetId="6">[28]Калькуляции!#REF!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Экон эффект'!и</definedName>
    <definedName name="и">[0]!и</definedName>
    <definedName name="ИЗВ_М" localSheetId="6">#REF!</definedName>
    <definedName name="ИЗВ_М">#REF!</definedName>
    <definedName name="ИЗМНЗП_АВЧ" localSheetId="6">#REF!</definedName>
    <definedName name="ИЗМНЗП_АВЧ">#REF!</definedName>
    <definedName name="ИЗМНЗП_АТЧ" localSheetId="6">#REF!</definedName>
    <definedName name="ИЗМНЗП_АТЧ">#REF!</definedName>
    <definedName name="ии" localSheetId="6">#REF!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[29]Дебиторка!$J$16</definedName>
    <definedName name="ИТВСП" localSheetId="6">#REF!</definedName>
    <definedName name="ИТВСП">#REF!</definedName>
    <definedName name="ИТСЫР" localSheetId="6">#REF!</definedName>
    <definedName name="ИТСЫР">#REF!</definedName>
    <definedName name="ИТТР" localSheetId="6">#REF!</definedName>
    <definedName name="ИТТР">#REF!</definedName>
    <definedName name="ИТЭН" localSheetId="6">#REF!</definedName>
    <definedName name="ИТЭН">#REF!</definedName>
    <definedName name="ИЮЛ_РУБ" localSheetId="6">[28]Калькуляции!#REF!</definedName>
    <definedName name="ИЮЛ_РУБ">[28]Калькуляции!#REF!</definedName>
    <definedName name="ИЮЛ_ТОН" localSheetId="6">[28]Калькуляции!#REF!</definedName>
    <definedName name="ИЮЛ_ТОН">[28]Калькуляции!#REF!</definedName>
    <definedName name="июль" localSheetId="6">#REF!</definedName>
    <definedName name="июль">#REF!</definedName>
    <definedName name="ИЮН_РУБ" localSheetId="6">#REF!</definedName>
    <definedName name="ИЮН_РУБ">#REF!</definedName>
    <definedName name="ИЮН_ТОН" localSheetId="6">#REF!</definedName>
    <definedName name="ИЮН_ТОН">#REF!</definedName>
    <definedName name="июнь" localSheetId="6">#REF!</definedName>
    <definedName name="июнь">#REF!</definedName>
    <definedName name="й" localSheetId="6">'5 Экон эффект'!й</definedName>
    <definedName name="й">[0]!й</definedName>
    <definedName name="йй" localSheetId="6">'5 Экон эффект'!йй</definedName>
    <definedName name="йй">[0]!йй</definedName>
    <definedName name="ййййййййййййй" localSheetId="6">'5 Экон эффект'!ййййййййййййй</definedName>
    <definedName name="ййййййййййййй">[0]!ййййййййййййй</definedName>
    <definedName name="ЙЦУ" localSheetId="6">#REF!</definedName>
    <definedName name="ЙЦУ">#REF!</definedName>
    <definedName name="к" localSheetId="6">'5 Экон эффект'!к</definedName>
    <definedName name="к">[0]!к</definedName>
    <definedName name="К_СЫР" localSheetId="6">#REF!</definedName>
    <definedName name="К_СЫР">#REF!</definedName>
    <definedName name="К_СЫР_ТОЛ" localSheetId="6">[28]Калькуляции!#REF!</definedName>
    <definedName name="К_СЫР_ТОЛ">[28]Калькуляции!#REF!</definedName>
    <definedName name="К2_РУБ" localSheetId="6">[28]Калькуляции!#REF!</definedName>
    <definedName name="К2_РУБ">[28]Калькуляции!#REF!</definedName>
    <definedName name="К2_ТОН" localSheetId="6">[28]Калькуляции!#REF!</definedName>
    <definedName name="К2_ТОН">[28]Калькуляции!#REF!</definedName>
    <definedName name="КАТАНКА" localSheetId="6">[28]Калькуляции!#REF!</definedName>
    <definedName name="КАТАНКА">[28]Калькуляции!#REF!</definedName>
    <definedName name="КАТАНКА_КРАМЗ" localSheetId="6">[28]Калькуляции!#REF!</definedName>
    <definedName name="КАТАНКА_КРАМЗ">[28]Калькуляции!#REF!</definedName>
    <definedName name="КБОР" localSheetId="6">[28]Калькуляции!#REF!</definedName>
    <definedName name="КБОР">[28]Калькуляции!#REF!</definedName>
    <definedName name="КВ1_РУБ" localSheetId="6">#REF!</definedName>
    <definedName name="КВ1_РУБ">#REF!</definedName>
    <definedName name="КВ1_ТОН" localSheetId="6">#REF!</definedName>
    <definedName name="КВ1_ТОН">#REF!</definedName>
    <definedName name="КВ2_РУБ" localSheetId="6">#REF!</definedName>
    <definedName name="КВ2_РУБ">#REF!</definedName>
    <definedName name="КВ2_ТОН" localSheetId="6">#REF!</definedName>
    <definedName name="КВ2_ТОН">#REF!</definedName>
    <definedName name="КВ3_РУБ" localSheetId="6">#REF!</definedName>
    <definedName name="КВ3_РУБ">#REF!</definedName>
    <definedName name="КВ3_ТОН" localSheetId="6">#REF!</definedName>
    <definedName name="КВ3_ТОН">#REF!</definedName>
    <definedName name="КВ4_РУБ" localSheetId="6">#REF!</definedName>
    <definedName name="КВ4_РУБ">#REF!</definedName>
    <definedName name="КВ4_ТОН" localSheetId="6">#REF!</definedName>
    <definedName name="КВ4_ТОН">#REF!</definedName>
    <definedName name="ке" localSheetId="6">'5 Экон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'[46]Объекты (показатели)'!#REF!</definedName>
    <definedName name="КнязьРюрик2">[29]Дебиторка!$J$18</definedName>
    <definedName name="код" localSheetId="6">#REF!</definedName>
    <definedName name="код">#REF!</definedName>
    <definedName name="код1" localSheetId="6">#REF!</definedName>
    <definedName name="код1">#REF!</definedName>
    <definedName name="КОК_ПРОК" localSheetId="6">#REF!</definedName>
    <definedName name="КОК_ПРОК">#REF!</definedName>
    <definedName name="КОМПЛЕКСНЫЙ" localSheetId="6">[28]Калькуляции!#REF!</definedName>
    <definedName name="КОМПЛЕКСНЫЙ">[28]Калькуляции!#REF!</definedName>
    <definedName name="Комплексы">'[36]ПФВ-0.5'!$AJ$4:$AJ$10</definedName>
    <definedName name="КОРК_7" localSheetId="6">#REF!</definedName>
    <definedName name="КОРК_7">#REF!</definedName>
    <definedName name="КОРК_АВЧ" localSheetId="6">#REF!</definedName>
    <definedName name="КОРК_АВЧ">#REF!</definedName>
    <definedName name="коэф_блоки" localSheetId="6">#REF!</definedName>
    <definedName name="коэф_блоки">#REF!</definedName>
    <definedName name="коэф_глин" localSheetId="6">#REF!</definedName>
    <definedName name="коэф_глин">#REF!</definedName>
    <definedName name="коэф_кокс" localSheetId="6">#REF!</definedName>
    <definedName name="коэф_кокс">#REF!</definedName>
    <definedName name="коэф_пек" localSheetId="6">#REF!</definedName>
    <definedName name="коэф_пек">#REF!</definedName>
    <definedName name="коэф1" localSheetId="6">#REF!</definedName>
    <definedName name="коэф1">#REF!</definedName>
    <definedName name="коэф2" localSheetId="6">#REF!</definedName>
    <definedName name="коэф2">#REF!</definedName>
    <definedName name="коэф3" localSheetId="6">#REF!</definedName>
    <definedName name="коэф3">#REF!</definedName>
    <definedName name="коэф4" localSheetId="6">#REF!</definedName>
    <definedName name="коэф4">#REF!</definedName>
    <definedName name="коэфф" localSheetId="6">#REF!</definedName>
    <definedName name="коэфф">#REF!</definedName>
    <definedName name="КПП" localSheetId="6">#REF!</definedName>
    <definedName name="КПП">#REF!</definedName>
    <definedName name="кр" localSheetId="6">#REF!</definedName>
    <definedName name="кр">#REF!</definedName>
    <definedName name="КР_" localSheetId="6">#REF!</definedName>
    <definedName name="КР_">#REF!</definedName>
    <definedName name="КР_10" localSheetId="6">#REF!</definedName>
    <definedName name="КР_10">#REF!</definedName>
    <definedName name="КР_2ЦЕХ" localSheetId="6">#REF!</definedName>
    <definedName name="КР_2ЦЕХ">#REF!</definedName>
    <definedName name="КР_7" localSheetId="6">#REF!</definedName>
    <definedName name="КР_7">#REF!</definedName>
    <definedName name="КР_8" localSheetId="6">#REF!</definedName>
    <definedName name="КР_8">#REF!</definedName>
    <definedName name="кр_до165" localSheetId="6">#REF!</definedName>
    <definedName name="кр_до165">#REF!</definedName>
    <definedName name="КР_КРАМЗ" localSheetId="6">#REF!</definedName>
    <definedName name="КР_КРАМЗ">#REF!</definedName>
    <definedName name="КР_ЛОК" localSheetId="6">[28]Калькуляции!#REF!</definedName>
    <definedName name="КР_ЛОК">[28]Калькуляции!#REF!</definedName>
    <definedName name="КР_ЛОК_8" localSheetId="6">[28]Калькуляции!#REF!</definedName>
    <definedName name="КР_ЛОК_8">[28]Калькуляции!#REF!</definedName>
    <definedName name="КР_ОБАН" localSheetId="6">#REF!</definedName>
    <definedName name="КР_ОБАН">#REF!</definedName>
    <definedName name="кр_с8б" localSheetId="6">#REF!</definedName>
    <definedName name="кр_с8б">#REF!</definedName>
    <definedName name="КР_С8БМ" localSheetId="6">#REF!</definedName>
    <definedName name="КР_С8БМ">#REF!</definedName>
    <definedName name="КР_СУМ" localSheetId="6">#REF!</definedName>
    <definedName name="КР_СУМ">#REF!</definedName>
    <definedName name="КР_Ф" localSheetId="6">#REF!</definedName>
    <definedName name="КР_Ф">#REF!</definedName>
    <definedName name="КР_ЦЕХА" localSheetId="6">[28]Калькуляции!#REF!</definedName>
    <definedName name="КР_ЦЕХА">[28]Калькуляции!#REF!</definedName>
    <definedName name="КР_ЭЮ" localSheetId="6">[28]Калькуляции!#REF!</definedName>
    <definedName name="КР_ЭЮ">[28]Калькуляции!#REF!</definedName>
    <definedName name="КРЕМНИЙ" localSheetId="6">[28]Калькуляции!#REF!</definedName>
    <definedName name="КРЕМНИЙ">[28]Калькуляции!#REF!</definedName>
    <definedName name="_xlnm.Criteria" localSheetId="6">[47]Données!#REF!</definedName>
    <definedName name="_xlnm.Criteria">[47]Données!#REF!</definedName>
    <definedName name="КрПроцент" localSheetId="6">#REF!</definedName>
    <definedName name="КрПроцент">#REF!</definedName>
    <definedName name="КРУПН_КРАМЗ" localSheetId="6">#REF!</definedName>
    <definedName name="КРУПН_КРАМЗ">#REF!</definedName>
    <definedName name="кур" localSheetId="6">#REF!</definedName>
    <definedName name="кур">#REF!</definedName>
    <definedName name="Курс" localSheetId="6">#REF!</definedName>
    <definedName name="Курс">#REF!</definedName>
    <definedName name="КурсУЕ" localSheetId="6">#REF!</definedName>
    <definedName name="КурсУЕ">#REF!</definedName>
    <definedName name="л" localSheetId="6">'5 Экон эффект'!л</definedName>
    <definedName name="л">[0]!л</definedName>
    <definedName name="ЛИГ_АЛ_М" localSheetId="6">[28]Калькуляции!#REF!</definedName>
    <definedName name="ЛИГ_АЛ_М">[28]Калькуляции!#REF!</definedName>
    <definedName name="ЛИГ_БР_ТИ" localSheetId="6">[28]Калькуляции!#REF!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Экон эффект'!м</definedName>
    <definedName name="м">[0]!м</definedName>
    <definedName name="МАГНИЙ" localSheetId="6">[28]Калькуляции!#REF!</definedName>
    <definedName name="МАГНИЙ">[28]Калькуляции!#REF!</definedName>
    <definedName name="май" localSheetId="6">#REF!</definedName>
    <definedName name="май">#REF!</definedName>
    <definedName name="МАЙ_РУБ" localSheetId="6">#REF!</definedName>
    <definedName name="МАЙ_РУБ">#REF!</definedName>
    <definedName name="МАЙ_ТОН" localSheetId="6">#REF!</definedName>
    <definedName name="МАЙ_ТОН">#REF!</definedName>
    <definedName name="МАР_РУБ" localSheetId="6">#REF!</definedName>
    <definedName name="МАР_РУБ">#REF!</definedName>
    <definedName name="МАР_ТОН" localSheetId="6">#REF!</definedName>
    <definedName name="МАР_ТОН">#REF!</definedName>
    <definedName name="МАРГ_ЛИГ" localSheetId="6">[28]Калькуляции!#REF!</definedName>
    <definedName name="МАРГ_ЛИГ">[28]Калькуляции!#REF!</definedName>
    <definedName name="МАРГ_ЛИГ_ДП" localSheetId="6">#REF!</definedName>
    <definedName name="МАРГ_ЛИГ_ДП">#REF!</definedName>
    <definedName name="МАРГ_ЛИГ_СТ" localSheetId="6">[28]Калькуляции!#REF!</definedName>
    <definedName name="МАРГ_ЛИГ_СТ">[28]Калькуляции!#REF!</definedName>
    <definedName name="март" localSheetId="6">#REF!</definedName>
    <definedName name="март">#REF!</definedName>
    <definedName name="масло" localSheetId="6">'[39]масла литры, деньги'!#REF!</definedName>
    <definedName name="масло">'[39]масла литры, деньги'!#REF!</definedName>
    <definedName name="Материалы">'[36]ПФВ-0.5'!$AG$26:$AG$33</definedName>
    <definedName name="МЕД" localSheetId="6">#REF!</definedName>
    <definedName name="МЕД">#REF!</definedName>
    <definedName name="МЕД_" localSheetId="6">#REF!</definedName>
    <definedName name="МЕД_">#REF!</definedName>
    <definedName name="МЕЛ_СУМ" localSheetId="6">#REF!</definedName>
    <definedName name="МЕЛ_СУМ">#REF!</definedName>
    <definedName name="Место">'[36]ПФВ-0.5'!$AK$18:$AK$19</definedName>
    <definedName name="МЕСЯЦЫ" localSheetId="6">[48]Январь!#REF!</definedName>
    <definedName name="МЕСЯЦЫ">[48]Январь!#REF!</definedName>
    <definedName name="Мет_собс" localSheetId="6">#REF!</definedName>
    <definedName name="Мет_собс">#REF!</definedName>
    <definedName name="Мет_ЭЛЦ3" localSheetId="6">#REF!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[28]Калькуляции!#REF!</definedName>
    <definedName name="МЛИГ_ЭЛ" localSheetId="6">[28]Калькуляции!#REF!</definedName>
    <definedName name="МЛИГ_ЭЛ">[28]Калькуляции!#REF!</definedName>
    <definedName name="МнНДС" localSheetId="6">#REF!</definedName>
    <definedName name="МнНДС">#REF!</definedName>
    <definedName name="МР" localSheetId="6">#REF!</definedName>
    <definedName name="МР">#REF!</definedName>
    <definedName name="МС6_РУБ" localSheetId="6">[28]Калькуляции!#REF!</definedName>
    <definedName name="МС6_РУБ">[28]Калькуляции!#REF!</definedName>
    <definedName name="МС6_ТОН" localSheetId="6">[28]Калькуляции!#REF!</definedName>
    <definedName name="МС6_ТОН">[28]Калькуляции!#REF!</definedName>
    <definedName name="МС9_РУБ" localSheetId="6">[28]Калькуляции!#REF!</definedName>
    <definedName name="МС9_РУБ">[28]Калькуляции!#REF!</definedName>
    <definedName name="МС9_ТОН" localSheetId="6">[28]Калькуляции!#REF!</definedName>
    <definedName name="МС9_ТОН">[28]Калькуляции!#REF!</definedName>
    <definedName name="мым" localSheetId="6">'5 Экон эффект'!мым</definedName>
    <definedName name="мым">[0]!мым</definedName>
    <definedName name="н" localSheetId="6">'5 Экон эффект'!н</definedName>
    <definedName name="н">[0]!н</definedName>
    <definedName name="Н_2ЦЕХ_СКАЛ" localSheetId="6">#REF!</definedName>
    <definedName name="Н_2ЦЕХ_СКАЛ">#REF!</definedName>
    <definedName name="Н_АЛФ" localSheetId="6">#REF!</definedName>
    <definedName name="Н_АЛФ">#REF!</definedName>
    <definedName name="Н_АМ_МЛ" localSheetId="6">[28]Калькуляции!#REF!</definedName>
    <definedName name="Н_АМ_МЛ">[28]Калькуляции!#REF!</definedName>
    <definedName name="Н_АНБЛ" localSheetId="6">#REF!</definedName>
    <definedName name="Н_АНБЛ">#REF!</definedName>
    <definedName name="Н_АНБЛ_В" localSheetId="6">[28]Калькуляции!#REF!</definedName>
    <definedName name="Н_АНБЛ_В">[28]Калькуляции!#REF!</definedName>
    <definedName name="Н_АНБЛ_Т" localSheetId="6">[28]Калькуляции!#REF!</definedName>
    <definedName name="Н_АНБЛ_Т">[28]Калькуляции!#REF!</definedName>
    <definedName name="Н_АФ_МЛ" localSheetId="6">[28]Калькуляции!#REF!</definedName>
    <definedName name="Н_АФ_МЛ">[28]Калькуляции!#REF!</definedName>
    <definedName name="Н_ВАЛФ" localSheetId="6">#REF!</definedName>
    <definedName name="Н_ВАЛФ">#REF!</definedName>
    <definedName name="Н_ВГР" localSheetId="6">#REF!</definedName>
    <definedName name="Н_ВГР">#REF!</definedName>
    <definedName name="Н_ВКРСВ" localSheetId="6">#REF!</definedName>
    <definedName name="Н_ВКРСВ">#REF!</definedName>
    <definedName name="Н_ВМЕДЬ" localSheetId="6">#REF!</definedName>
    <definedName name="Н_ВМЕДЬ">#REF!</definedName>
    <definedName name="Н_ВОДОБКРУПН" localSheetId="6">#REF!</definedName>
    <definedName name="Н_ВОДОБКРУПН">#REF!</definedName>
    <definedName name="Н_ВХЛБ" localSheetId="6">#REF!</definedName>
    <definedName name="Н_ВХЛБ">#REF!</definedName>
    <definedName name="Н_ВХЛН" localSheetId="6">#REF!</definedName>
    <definedName name="Н_ВХЛН">#REF!</definedName>
    <definedName name="Н_ГИДЗ" localSheetId="6">#REF!</definedName>
    <definedName name="Н_ГИДЗ">#REF!</definedName>
    <definedName name="Н_ГЛ_ВН" localSheetId="6">#REF!</definedName>
    <definedName name="Н_ГЛ_ВН">#REF!</definedName>
    <definedName name="Н_ГЛ_ДП" localSheetId="6">[28]Калькуляции!#REF!</definedName>
    <definedName name="Н_ГЛ_ДП">[28]Калькуляции!#REF!</definedName>
    <definedName name="Н_ГЛ_ИТ" localSheetId="6">[28]Калькуляции!#REF!</definedName>
    <definedName name="Н_ГЛ_ИТ">[28]Калькуляции!#REF!</definedName>
    <definedName name="Н_ГЛ_ТОЛ" localSheetId="6">#REF!</definedName>
    <definedName name="Н_ГЛ_ТОЛ">#REF!</definedName>
    <definedName name="Н_ГЛШ" localSheetId="6">#REF!</definedName>
    <definedName name="Н_ГЛШ">#REF!</definedName>
    <definedName name="Н_ИЗВ" localSheetId="6">#REF!</definedName>
    <definedName name="Н_ИЗВ">#REF!</definedName>
    <definedName name="Н_К_ПРОК" localSheetId="6">#REF!</definedName>
    <definedName name="Н_К_ПРОК">#REF!</definedName>
    <definedName name="Н_К_СЫР" localSheetId="6">#REF!</definedName>
    <definedName name="Н_К_СЫР">#REF!</definedName>
    <definedName name="Н_К_СЫР_П" localSheetId="6">[28]Калькуляции!#REF!</definedName>
    <definedName name="Н_К_СЫР_П">[28]Калькуляции!#REF!</definedName>
    <definedName name="Н_К_СЫР_Т" localSheetId="6">[28]Калькуляции!#REF!</definedName>
    <definedName name="Н_К_СЫР_Т">[28]Калькуляции!#REF!</definedName>
    <definedName name="Н_КАВЧ_АЛФ" localSheetId="6">#REF!</definedName>
    <definedName name="Н_КАВЧ_АЛФ">#REF!</definedName>
    <definedName name="Н_КАВЧ_ГРАФ" localSheetId="6">#REF!</definedName>
    <definedName name="Н_КАВЧ_ГРАФ">#REF!</definedName>
    <definedName name="Н_КАВЧ_КРС" localSheetId="6">#REF!</definedName>
    <definedName name="Н_КАВЧ_КРС">#REF!</definedName>
    <definedName name="Н_КАВЧ_МЕД" localSheetId="6">#REF!</definedName>
    <definedName name="Н_КАВЧ_МЕД">#REF!</definedName>
    <definedName name="Н_КАВЧ_ХЛБ" localSheetId="6">#REF!</definedName>
    <definedName name="Н_КАВЧ_ХЛБ">#REF!</definedName>
    <definedName name="Н_КАО_СКАЛ" localSheetId="6">#REF!</definedName>
    <definedName name="Н_КАО_СКАЛ">#REF!</definedName>
    <definedName name="Н_КЕРОСИН" localSheetId="6">#REF!</definedName>
    <definedName name="Н_КЕРОСИН">#REF!</definedName>
    <definedName name="Н_КЛОК_КРСМ" localSheetId="6">[28]Калькуляции!#REF!</definedName>
    <definedName name="Н_КЛОК_КРСМ">[28]Калькуляции!#REF!</definedName>
    <definedName name="Н_КЛОК_СКАЛ" localSheetId="6">[28]Калькуляции!#REF!</definedName>
    <definedName name="Н_КЛОК_СКАЛ">[28]Калькуляции!#REF!</definedName>
    <definedName name="Н_КЛОК_ФТК" localSheetId="6">[28]Калькуляции!#REF!</definedName>
    <definedName name="Н_КЛОК_ФТК">[28]Калькуляции!#REF!</definedName>
    <definedName name="Н_КОА_АБ" localSheetId="6">#REF!</definedName>
    <definedName name="Н_КОА_АБ">#REF!</definedName>
    <definedName name="Н_КОА_ГЛ" localSheetId="6">#REF!</definedName>
    <definedName name="Н_КОА_ГЛ">#REF!</definedName>
    <definedName name="Н_КОА_КРС" localSheetId="6">#REF!</definedName>
    <definedName name="Н_КОА_КРС">#REF!</definedName>
    <definedName name="Н_КОА_КРСМ" localSheetId="6">#REF!</definedName>
    <definedName name="Н_КОА_КРСМ">#REF!</definedName>
    <definedName name="Н_КОА_СКАЛ" localSheetId="6">#REF!</definedName>
    <definedName name="Н_КОА_СКАЛ">#REF!</definedName>
    <definedName name="Н_КОА_ФК" localSheetId="6">#REF!</definedName>
    <definedName name="Н_КОА_ФК">#REF!</definedName>
    <definedName name="Н_КОРК_7" localSheetId="6">#REF!</definedName>
    <definedName name="Н_КОРК_7">#REF!</definedName>
    <definedName name="Н_КОРК_АВЧ" localSheetId="6">#REF!</definedName>
    <definedName name="Н_КОРК_АВЧ">#REF!</definedName>
    <definedName name="Н_КР_АК5М2" localSheetId="6">[28]Калькуляции!#REF!</definedName>
    <definedName name="Н_КР_АК5М2">[28]Калькуляции!#REF!</definedName>
    <definedName name="Н_КР_ПАР" localSheetId="6">[28]Калькуляции!#REF!</definedName>
    <definedName name="Н_КР_ПАР">[28]Калькуляции!#REF!</definedName>
    <definedName name="Н_КР19_СКАЛ" localSheetId="6">#REF!</definedName>
    <definedName name="Н_КР19_СКАЛ">#REF!</definedName>
    <definedName name="Н_КРАК12" localSheetId="6">[28]Калькуляции!#REF!</definedName>
    <definedName name="Н_КРАК12">[28]Калькуляции!#REF!</definedName>
    <definedName name="Н_КРАК9ПЧ" localSheetId="6">[28]Калькуляции!#REF!</definedName>
    <definedName name="Н_КРАК9ПЧ">[28]Калькуляции!#REF!</definedName>
    <definedName name="Н_КРЕМ_МЛ" localSheetId="6">[28]Калькуляции!#REF!</definedName>
    <definedName name="Н_КРЕМ_МЛ">[28]Калькуляции!#REF!</definedName>
    <definedName name="Н_КРЕМАК12" localSheetId="6">[28]Калькуляции!#REF!</definedName>
    <definedName name="Н_КРЕМАК12">[28]Калькуляции!#REF!</definedName>
    <definedName name="Н_КРЕМАК5М2" localSheetId="6">[28]Калькуляции!#REF!</definedName>
    <definedName name="Н_КРЕМАК5М2">[28]Калькуляции!#REF!</definedName>
    <definedName name="Н_КРЕМАК9ПЧ" localSheetId="6">[28]Калькуляции!#REF!</definedName>
    <definedName name="Н_КРЕМАК9ПЧ">[28]Калькуляции!#REF!</definedName>
    <definedName name="Н_КРИОЛ_МЛ" localSheetId="6">[28]Калькуляции!#REF!</definedName>
    <definedName name="Н_КРИОЛ_МЛ">[28]Калькуляции!#REF!</definedName>
    <definedName name="Н_КРКРУПН" localSheetId="6">[28]Калькуляции!#REF!</definedName>
    <definedName name="Н_КРКРУПН">[28]Калькуляции!#REF!</definedName>
    <definedName name="Н_КРМЕЛКИЕ" localSheetId="6">[28]Калькуляции!#REF!</definedName>
    <definedName name="Н_КРМЕЛКИЕ">[28]Калькуляции!#REF!</definedName>
    <definedName name="Н_КРРЕКВИЗИТЫ" localSheetId="6">[28]Калькуляции!#REF!</definedName>
    <definedName name="Н_КРРЕКВИЗИТЫ">[28]Калькуляции!#REF!</definedName>
    <definedName name="Н_КРСВ" localSheetId="6">#REF!</definedName>
    <definedName name="Н_КРСВ">#REF!</definedName>
    <definedName name="Н_КРСЛИТКИ" localSheetId="6">[28]Калькуляции!#REF!</definedName>
    <definedName name="Н_КРСЛИТКИ">[28]Калькуляции!#REF!</definedName>
    <definedName name="Н_КРСМ" localSheetId="6">#REF!</definedName>
    <definedName name="Н_КРСМ">#REF!</definedName>
    <definedName name="Н_КРФ" localSheetId="6">[28]Калькуляции!#REF!</definedName>
    <definedName name="Н_КРФ">[28]Калькуляции!#REF!</definedName>
    <definedName name="Н_КСГИД" localSheetId="6">#REF!</definedName>
    <definedName name="Н_КСГИД">#REF!</definedName>
    <definedName name="Н_КСКАУСТ" localSheetId="6">#REF!</definedName>
    <definedName name="Н_КСКАУСТ">#REF!</definedName>
    <definedName name="Н_КСПЕНА" localSheetId="6">#REF!</definedName>
    <definedName name="Н_КСПЕНА">#REF!</definedName>
    <definedName name="Н_КСПЕНА_С" localSheetId="6">[28]Калькуляции!#REF!</definedName>
    <definedName name="Н_КСПЕНА_С">[28]Калькуляции!#REF!</definedName>
    <definedName name="Н_КССОДГО" localSheetId="6">#REF!</definedName>
    <definedName name="Н_КССОДГО">#REF!</definedName>
    <definedName name="Н_КССОДКАЛ" localSheetId="6">#REF!</definedName>
    <definedName name="Н_КССОДКАЛ">#REF!</definedName>
    <definedName name="Н_ЛИГ_АЛ_М" localSheetId="6">[28]Калькуляции!#REF!</definedName>
    <definedName name="Н_ЛИГ_АЛ_М">[28]Калькуляции!#REF!</definedName>
    <definedName name="Н_ЛИГ_АЛ_МАК5М2" localSheetId="6">[28]Калькуляции!#REF!</definedName>
    <definedName name="Н_ЛИГ_АЛ_МАК5М2">[28]Калькуляции!#REF!</definedName>
    <definedName name="Н_ЛИГ_БР_ТИ" localSheetId="6">[28]Калькуляции!#REF!</definedName>
    <definedName name="Н_ЛИГ_БР_ТИ">[28]Калькуляции!#REF!</definedName>
    <definedName name="Н_МАГНАК5М2" localSheetId="6">[28]Калькуляции!#REF!</definedName>
    <definedName name="Н_МАГНАК5М2">[28]Калькуляции!#REF!</definedName>
    <definedName name="Н_МАГНАК9ПЧ" localSheetId="6">[28]Калькуляции!#REF!</definedName>
    <definedName name="Н_МАГНАК9ПЧ">[28]Калькуляции!#REF!</definedName>
    <definedName name="Н_МАЗ" localSheetId="6">[28]Калькуляции!#REF!</definedName>
    <definedName name="Н_МАЗ">[28]Калькуляции!#REF!</definedName>
    <definedName name="Н_МАРГ_МЛ" localSheetId="6">[28]Калькуляции!#REF!</definedName>
    <definedName name="Н_МАРГ_МЛ">[28]Калькуляции!#REF!</definedName>
    <definedName name="Н_МАССА" localSheetId="6">#REF!</definedName>
    <definedName name="Н_МАССА">#REF!</definedName>
    <definedName name="Н_МАССА_В" localSheetId="6">[28]Калькуляции!#REF!</definedName>
    <definedName name="Н_МАССА_В">[28]Калькуляции!#REF!</definedName>
    <definedName name="Н_МАССА_П" localSheetId="6">[28]Калькуляции!#REF!</definedName>
    <definedName name="Н_МАССА_П">[28]Калькуляции!#REF!</definedName>
    <definedName name="Н_МАССА_ПК" localSheetId="6">[28]Калькуляции!#REF!</definedName>
    <definedName name="Н_МАССА_ПК">[28]Калькуляции!#REF!</definedName>
    <definedName name="Н_МЕД_АК5М2" localSheetId="6">[28]Калькуляции!#REF!</definedName>
    <definedName name="Н_МЕД_АК5М2">[28]Калькуляции!#REF!</definedName>
    <definedName name="Н_МЛ_3003" localSheetId="6">[28]Калькуляции!#REF!</definedName>
    <definedName name="Н_МЛ_3003">[28]Калькуляции!#REF!</definedName>
    <definedName name="Н_ОЛЕ" localSheetId="6">#REF!</definedName>
    <definedName name="Н_ОЛЕ">#REF!</definedName>
    <definedName name="Н_ПЕК" localSheetId="6">#REF!</definedName>
    <definedName name="Н_ПЕК">#REF!</definedName>
    <definedName name="Н_ПЕК_П" localSheetId="6">[28]Калькуляции!#REF!</definedName>
    <definedName name="Н_ПЕК_П">[28]Калькуляции!#REF!</definedName>
    <definedName name="Н_ПЕК_Т" localSheetId="6">[28]Калькуляции!#REF!</definedName>
    <definedName name="Н_ПЕК_Т">[28]Калькуляции!#REF!</definedName>
    <definedName name="Н_ПУШ" localSheetId="6">#REF!</definedName>
    <definedName name="Н_ПУШ">#REF!</definedName>
    <definedName name="Н_ПЫЛЬ" localSheetId="6">#REF!</definedName>
    <definedName name="Н_ПЫЛЬ">#REF!</definedName>
    <definedName name="Н_С8БМ_ГЛ" localSheetId="6">#REF!</definedName>
    <definedName name="Н_С8БМ_ГЛ">#REF!</definedName>
    <definedName name="Н_С8БМ_КСВ" localSheetId="6">#REF!</definedName>
    <definedName name="Н_С8БМ_КСВ">#REF!</definedName>
    <definedName name="Н_С8БМ_КСМ" localSheetId="6">#REF!</definedName>
    <definedName name="Н_С8БМ_КСМ">#REF!</definedName>
    <definedName name="Н_С8БМ_СКАЛ" localSheetId="6">#REF!</definedName>
    <definedName name="Н_С8БМ_СКАЛ">#REF!</definedName>
    <definedName name="Н_С8БМ_ФК" localSheetId="6">#REF!</definedName>
    <definedName name="Н_С8БМ_ФК">#REF!</definedName>
    <definedName name="Н_СЕРК" localSheetId="6">#REF!</definedName>
    <definedName name="Н_СЕРК">#REF!</definedName>
    <definedName name="Н_СКА" localSheetId="6">#REF!</definedName>
    <definedName name="Н_СКА">#REF!</definedName>
    <definedName name="Н_СЛ_КРСВ" localSheetId="6">#REF!</definedName>
    <definedName name="Н_СЛ_КРСВ">#REF!</definedName>
    <definedName name="Н_СОЛ_АК5М2" localSheetId="6">[28]Калькуляции!#REF!</definedName>
    <definedName name="Н_СОЛ_АК5М2">[28]Калькуляции!#REF!</definedName>
    <definedName name="Н_СОЛАК12" localSheetId="6">[28]Калькуляции!#REF!</definedName>
    <definedName name="Н_СОЛАК12">[28]Калькуляции!#REF!</definedName>
    <definedName name="Н_СОЛАК9ПЧ" localSheetId="6">[28]Калькуляции!#REF!</definedName>
    <definedName name="Н_СОЛАК9ПЧ">[28]Калькуляции!#REF!</definedName>
    <definedName name="Н_СОЛКРУПН" localSheetId="6">[28]Калькуляции!#REF!</definedName>
    <definedName name="Н_СОЛКРУПН">[28]Калькуляции!#REF!</definedName>
    <definedName name="Н_СОЛМЕЛКИЕ" localSheetId="6">[28]Калькуляции!#REF!</definedName>
    <definedName name="Н_СОЛМЕЛКИЕ">[28]Калькуляции!#REF!</definedName>
    <definedName name="Н_СОЛРЕКВИЗИТЫ" localSheetId="6">[28]Калькуляции!#REF!</definedName>
    <definedName name="Н_СОЛРЕКВИЗИТЫ">[28]Калькуляции!#REF!</definedName>
    <definedName name="Н_СОЛСЛ" localSheetId="6">[28]Калькуляции!#REF!</definedName>
    <definedName name="Н_СОЛСЛ">[28]Калькуляции!#REF!</definedName>
    <definedName name="Н_СОЛСЛИТКИ" localSheetId="6">[28]Калькуляции!#REF!</definedName>
    <definedName name="Н_СОЛСЛИТКИ">[28]Калькуляции!#REF!</definedName>
    <definedName name="Н_СОСМАС" localSheetId="6">#REF!</definedName>
    <definedName name="Н_СОСМАС">#REF!</definedName>
    <definedName name="Н_Т_КРСВ" localSheetId="6">#REF!</definedName>
    <definedName name="Н_Т_КРСВ">#REF!</definedName>
    <definedName name="Н_Т_КРСВ3" localSheetId="6">#REF!</definedName>
    <definedName name="Н_Т_КРСВ3">#REF!</definedName>
    <definedName name="Н_ТИТ_АК5М2" localSheetId="6">[28]Калькуляции!#REF!</definedName>
    <definedName name="Н_ТИТ_АК5М2">[28]Калькуляции!#REF!</definedName>
    <definedName name="Н_ТИТ_АК9ПЧ" localSheetId="6">[28]Калькуляции!#REF!</definedName>
    <definedName name="Н_ТИТ_АК9ПЧ">[28]Калькуляции!#REF!</definedName>
    <definedName name="Н_ТИТАН" localSheetId="6">#REF!</definedName>
    <definedName name="Н_ТИТАН">#REF!</definedName>
    <definedName name="Н_ТОЛЬКОБЛОКИ" localSheetId="6">[28]Калькуляции!#REF!</definedName>
    <definedName name="Н_ТОЛЬКОБЛОКИ">[28]Калькуляции!#REF!</definedName>
    <definedName name="Н_ТОЛЬКОМАССА" localSheetId="6">[28]Калькуляции!#REF!</definedName>
    <definedName name="Н_ТОЛЬКОМАССА">[28]Калькуляции!#REF!</definedName>
    <definedName name="Н_ФК" localSheetId="6">#REF!</definedName>
    <definedName name="Н_ФК">#REF!</definedName>
    <definedName name="Н_ФТК" localSheetId="6">#REF!</definedName>
    <definedName name="Н_ФТК">#REF!</definedName>
    <definedName name="Н_Х_ДИЭТ" localSheetId="6">[28]Калькуляции!#REF!</definedName>
    <definedName name="Н_Х_ДИЭТ">[28]Калькуляции!#REF!</definedName>
    <definedName name="Н_Х_КБОР" localSheetId="6">[28]Калькуляции!#REF!</definedName>
    <definedName name="Н_Х_КБОР">[28]Калькуляции!#REF!</definedName>
    <definedName name="Н_Х_ПЕК" localSheetId="6">[28]Калькуляции!#REF!</definedName>
    <definedName name="Н_Х_ПЕК">[28]Калькуляции!#REF!</definedName>
    <definedName name="Н_Х_ПОГЛ" localSheetId="6">[28]Калькуляции!#REF!</definedName>
    <definedName name="Н_Х_ПОГЛ">[28]Калькуляции!#REF!</definedName>
    <definedName name="Н_Х_ТЕРМ" localSheetId="6">[28]Калькуляции!#REF!</definedName>
    <definedName name="Н_Х_ТЕРМ">[28]Калькуляции!#REF!</definedName>
    <definedName name="Н_Х_ТЕРМ_Д" localSheetId="6">[28]Калькуляции!#REF!</definedName>
    <definedName name="Н_Х_ТЕРМ_Д">[28]Калькуляции!#REF!</definedName>
    <definedName name="Н_ХЛНАТ" localSheetId="6">#REF!</definedName>
    <definedName name="Н_ХЛНАТ">#REF!</definedName>
    <definedName name="Н_ШАРЫ" localSheetId="6">#REF!</definedName>
    <definedName name="Н_ШАРЫ">#REF!</definedName>
    <definedName name="Н_ЭНАК12" localSheetId="6">[28]Калькуляции!#REF!</definedName>
    <definedName name="Н_ЭНАК12">[28]Калькуляции!#REF!</definedName>
    <definedName name="Н_ЭНАК5М2" localSheetId="6">[28]Калькуляции!#REF!</definedName>
    <definedName name="Н_ЭНАК5М2">[28]Калькуляции!#REF!</definedName>
    <definedName name="Н_ЭНАК9ПЧ" localSheetId="6">[28]Калькуляции!#REF!</definedName>
    <definedName name="Н_ЭНАК9ПЧ">[28]Калькуляции!#REF!</definedName>
    <definedName name="Н_ЭНКРУПН" localSheetId="6">#REF!</definedName>
    <definedName name="Н_ЭНКРУПН">#REF!</definedName>
    <definedName name="Н_ЭНМЕЛКИЕ" localSheetId="6">#REF!</definedName>
    <definedName name="Н_ЭНМЕЛКИЕ">#REF!</definedName>
    <definedName name="Н_ЭНРЕКВИЗИТЫ" localSheetId="6">[28]Калькуляции!#REF!</definedName>
    <definedName name="Н_ЭНРЕКВИЗИТЫ">[28]Калькуляции!#REF!</definedName>
    <definedName name="Н_ЭНСЛИТКИ" localSheetId="6">#REF!</definedName>
    <definedName name="Н_ЭНСЛИТКИ">#REF!</definedName>
    <definedName name="НАЧП" localSheetId="6">#REF!</definedName>
    <definedName name="НАЧП">#REF!</definedName>
    <definedName name="НАЧПЭО" localSheetId="6">#REF!</definedName>
    <definedName name="НАЧПЭО">#REF!</definedName>
    <definedName name="НВ_АВЧСЫР" localSheetId="6">#REF!</definedName>
    <definedName name="НВ_АВЧСЫР">#REF!</definedName>
    <definedName name="НВ_ДАВАЛ" localSheetId="6">#REF!</definedName>
    <definedName name="НВ_ДАВАЛ">#REF!</definedName>
    <definedName name="НВ_КРУПНЫЕ" localSheetId="6">#REF!</definedName>
    <definedName name="НВ_КРУПНЫЕ">#REF!</definedName>
    <definedName name="НВ_ПУСКАВЧ" localSheetId="6">#REF!</definedName>
    <definedName name="НВ_ПУСКАВЧ">#REF!</definedName>
    <definedName name="НВ_РЕКВИЗИТЫ" localSheetId="6">#REF!</definedName>
    <definedName name="НВ_РЕКВИЗИТЫ">#REF!</definedName>
    <definedName name="НВ_СЛИТКИ" localSheetId="6">#REF!</definedName>
    <definedName name="НВ_СЛИТКИ">#REF!</definedName>
    <definedName name="НВ_СПЛАВ6063" localSheetId="6">#REF!</definedName>
    <definedName name="НВ_СПЛАВ6063">#REF!</definedName>
    <definedName name="НВ_ЧМЖ" localSheetId="6">#REF!</definedName>
    <definedName name="НВ_ЧМЖ">#REF!</definedName>
    <definedName name="НДС" localSheetId="6">#REF!</definedName>
    <definedName name="НДС">#REF!</definedName>
    <definedName name="ндс1" localSheetId="6">#REF!</definedName>
    <definedName name="ндс1">#REF!</definedName>
    <definedName name="НЗП_АВЧ" localSheetId="6">#REF!</definedName>
    <definedName name="НЗП_АВЧ">#REF!</definedName>
    <definedName name="НЗП_АТЧ" localSheetId="6">#REF!</definedName>
    <definedName name="НЗП_АТЧ">#REF!</definedName>
    <definedName name="НЗП_АТЧВАВЧ" localSheetId="6">#REF!</definedName>
    <definedName name="НЗП_АТЧВАВЧ">#REF!</definedName>
    <definedName name="НН_АВЧСЫР" localSheetId="6">[28]Калькуляции!#REF!</definedName>
    <definedName name="НН_АВЧСЫР">[28]Калькуляции!#REF!</definedName>
    <definedName name="НН_АВЧТОВ" localSheetId="6">#REF!</definedName>
    <definedName name="НН_АВЧТОВ">#REF!</definedName>
    <definedName name="нов" localSheetId="6">'5 Экон эффект'!нов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[28]Калькуляции!#REF!</definedName>
    <definedName name="НОЯ_ТОН" localSheetId="6">[28]Калькуляции!#REF!</definedName>
    <definedName name="НОЯ_ТОН">[28]Калькуляции!#REF!</definedName>
    <definedName name="ноябрь" localSheetId="6">#REF!</definedName>
    <definedName name="ноябрь">#REF!</definedName>
    <definedName name="НС_МАРГЛИГ" localSheetId="6">[28]Калькуляции!#REF!</definedName>
    <definedName name="НС_МАРГЛИГ">[28]Калькуляции!#REF!</definedName>
    <definedName name="НСРФ" localSheetId="6">#REF!</definedName>
    <definedName name="НСРФ">#REF!</definedName>
    <definedName name="НСРФ2" localSheetId="6">#REF!</definedName>
    <definedName name="НСРФ2">#REF!</definedName>
    <definedName name="НТ_АВЧСЫР" localSheetId="6">#REF!</definedName>
    <definedName name="НТ_АВЧСЫР">#REF!</definedName>
    <definedName name="НТ_АК12" localSheetId="6">[28]Калькуляции!#REF!</definedName>
    <definedName name="НТ_АК12">[28]Калькуляции!#REF!</definedName>
    <definedName name="НТ_АК5М2" localSheetId="6">[28]Калькуляции!#REF!</definedName>
    <definedName name="НТ_АК5М2">[28]Калькуляции!#REF!</definedName>
    <definedName name="НТ_АК9ПЧ" localSheetId="6">[28]Калькуляции!#REF!</definedName>
    <definedName name="НТ_АК9ПЧ">[28]Калькуляции!#REF!</definedName>
    <definedName name="НТ_АЛЖ" localSheetId="6">[28]Калькуляции!#REF!</definedName>
    <definedName name="НТ_АЛЖ">[28]Калькуляции!#REF!</definedName>
    <definedName name="НТ_ДАВАЛ" localSheetId="6">#REF!</definedName>
    <definedName name="НТ_ДАВАЛ">#REF!</definedName>
    <definedName name="НТ_КАТАНКА" localSheetId="6">[28]Калькуляции!#REF!</definedName>
    <definedName name="НТ_КАТАНКА">[28]Калькуляции!#REF!</definedName>
    <definedName name="НТ_КРУПНЫЕ" localSheetId="6">#REF!</definedName>
    <definedName name="НТ_КРУПНЫЕ">#REF!</definedName>
    <definedName name="НТ_РЕКВИЗИТЫ" localSheetId="6">#REF!</definedName>
    <definedName name="НТ_РЕКВИЗИТЫ">#REF!</definedName>
    <definedName name="НТ_СЛИТКИ" localSheetId="6">#REF!</definedName>
    <definedName name="НТ_СЛИТКИ">#REF!</definedName>
    <definedName name="НТ_СПЛАВ6063" localSheetId="6">#REF!</definedName>
    <definedName name="НТ_СПЛАВ6063">#REF!</definedName>
    <definedName name="НТ_ЧМ" localSheetId="6">[28]Калькуляции!#REF!</definedName>
    <definedName name="НТ_ЧМ">[28]Калькуляции!#REF!</definedName>
    <definedName name="НТ_ЧМЖ" localSheetId="6">#REF!</definedName>
    <definedName name="НТ_ЧМЖ">#REF!</definedName>
    <definedName name="о" localSheetId="6">'5 Экон эффект'!о</definedName>
    <definedName name="о">[0]!о</definedName>
    <definedName name="об_эксп" localSheetId="6">#REF!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Экон эффект'!$A$1:$U$165</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 localSheetId="6">#REF!</definedName>
    <definedName name="общ">#REF!</definedName>
    <definedName name="ОБЩ_ВН" localSheetId="6">[28]Калькуляции!#REF!</definedName>
    <definedName name="ОБЩ_ВН">[28]Калькуляции!#REF!</definedName>
    <definedName name="ОБЩ_Т" localSheetId="6">#REF!</definedName>
    <definedName name="ОБЩ_Т">#REF!</definedName>
    <definedName name="ОБЩ_ТОЛ" localSheetId="6">[28]Калькуляции!#REF!</definedName>
    <definedName name="ОБЩ_ТОЛ">[28]Калькуляции!#REF!</definedName>
    <definedName name="ОБЩ_ЭКС" localSheetId="6">[28]Калькуляции!#REF!</definedName>
    <definedName name="ОБЩ_ЭКС">[28]Калькуляции!#REF!</definedName>
    <definedName name="ОБЩЕ_В" localSheetId="6">[28]Калькуляции!#REF!</definedName>
    <definedName name="ОБЩЕ_В">[28]Калькуляции!#REF!</definedName>
    <definedName name="ОБЩЕ_ДП" localSheetId="6">[28]Калькуляции!#REF!</definedName>
    <definedName name="ОБЩЕ_ДП">[28]Калькуляции!#REF!</definedName>
    <definedName name="ОБЩЕ_Т" localSheetId="6">[28]Калькуляции!#REF!</definedName>
    <definedName name="ОБЩЕ_Т">[28]Калькуляции!#REF!</definedName>
    <definedName name="ОБЩЕ_Т_А" localSheetId="6">[28]Калькуляции!#REF!</definedName>
    <definedName name="ОБЩЕ_Т_А">[28]Калькуляции!#REF!</definedName>
    <definedName name="ОБЩЕ_Т_П" localSheetId="6">[28]Калькуляции!#REF!</definedName>
    <definedName name="ОБЩЕ_Т_П">[28]Калькуляции!#REF!</definedName>
    <definedName name="ОБЩЕ_Т_ПК" localSheetId="6">[28]Калькуляции!#REF!</definedName>
    <definedName name="ОБЩЕ_Т_ПК">[28]Калькуляции!#REF!</definedName>
    <definedName name="ОБЩЕ_Э" localSheetId="6">[28]Калькуляции!#REF!</definedName>
    <definedName name="ОБЩЕ_Э">[28]Калькуляции!#REF!</definedName>
    <definedName name="ОБЩИТ" localSheetId="6">#REF!</definedName>
    <definedName name="ОБЩИТ">#REF!</definedName>
    <definedName name="объёмы" localSheetId="6">#REF!</definedName>
    <definedName name="объёмы">#REF!</definedName>
    <definedName name="ОКТ_РУБ" localSheetId="6">[28]Калькуляции!#REF!</definedName>
    <definedName name="ОКТ_РУБ">[28]Калькуляции!#REF!</definedName>
    <definedName name="ОКТ_ТОН" localSheetId="6">[28]Калькуляции!#REF!</definedName>
    <definedName name="ОКТ_ТОН">[28]Калькуляции!#REF!</definedName>
    <definedName name="октябрь" localSheetId="6">#REF!</definedName>
    <definedName name="октябрь">#REF!</definedName>
    <definedName name="ОЛЕ" localSheetId="6">#REF!</definedName>
    <definedName name="ОЛЕ">#REF!</definedName>
    <definedName name="он" localSheetId="6">#REF!</definedName>
    <definedName name="он">#REF!</definedName>
    <definedName name="оо" localSheetId="6">#REF!</definedName>
    <definedName name="оо">#REF!</definedName>
    <definedName name="ОРГ" localSheetId="6">#REF!</definedName>
    <definedName name="ОРГ">#REF!</definedName>
    <definedName name="ОРГАНИЗАЦИЯ" localSheetId="6">#REF!</definedName>
    <definedName name="ОРГАНИЗАЦИЯ">#REF!</definedName>
    <definedName name="ОС_АЛ_Ф" localSheetId="6">#REF!</definedName>
    <definedName name="ОС_АЛ_Ф">#REF!</definedName>
    <definedName name="ОС_АН_Б" localSheetId="6">#REF!</definedName>
    <definedName name="ОС_АН_Б">#REF!</definedName>
    <definedName name="ОС_АН_Б_ТОЛ" localSheetId="6">[28]Калькуляции!#REF!</definedName>
    <definedName name="ОС_АН_Б_ТОЛ">[28]Калькуляции!#REF!</definedName>
    <definedName name="ОС_БАР" localSheetId="6">#REF!</definedName>
    <definedName name="ОС_БАР">#REF!</definedName>
    <definedName name="ОС_ГИД" localSheetId="6">#REF!</definedName>
    <definedName name="ОС_ГИД">#REF!</definedName>
    <definedName name="ОС_ГИД_ЗФА" localSheetId="6">#REF!</definedName>
    <definedName name="ОС_ГИД_ЗФА">#REF!</definedName>
    <definedName name="ОС_ГЛ" localSheetId="6">#REF!</definedName>
    <definedName name="ОС_ГЛ">#REF!</definedName>
    <definedName name="ОС_ГЛ_ДП" localSheetId="6">[28]Калькуляции!#REF!</definedName>
    <definedName name="ОС_ГЛ_ДП">[28]Калькуляции!#REF!</definedName>
    <definedName name="ОС_ГЛ_Т" localSheetId="6">#REF!</definedName>
    <definedName name="ОС_ГЛ_Т">#REF!</definedName>
    <definedName name="ОС_ГЛ_Ш" localSheetId="6">#REF!</definedName>
    <definedName name="ОС_ГЛ_Ш">#REF!</definedName>
    <definedName name="ОС_ГР" localSheetId="6">#REF!</definedName>
    <definedName name="ОС_ГР">#REF!</definedName>
    <definedName name="ОС_ДИЭТ" localSheetId="6">[28]Калькуляции!#REF!</definedName>
    <definedName name="ОС_ДИЭТ">[28]Калькуляции!#REF!</definedName>
    <definedName name="ОС_ИЗВ_М" localSheetId="6">#REF!</definedName>
    <definedName name="ОС_ИЗВ_М">#REF!</definedName>
    <definedName name="ОС_К_СЫР" localSheetId="6">#REF!</definedName>
    <definedName name="ОС_К_СЫР">#REF!</definedName>
    <definedName name="ОС_К_СЫР_ТОЛ" localSheetId="6">[28]Калькуляции!#REF!</definedName>
    <definedName name="ОС_К_СЫР_ТОЛ">[28]Калькуляции!#REF!</definedName>
    <definedName name="ОС_КБОР" localSheetId="6">[28]Калькуляции!#REF!</definedName>
    <definedName name="ОС_КБОР">[28]Калькуляции!#REF!</definedName>
    <definedName name="ОС_КОК_ПРОК" localSheetId="6">#REF!</definedName>
    <definedName name="ОС_КОК_ПРОК">#REF!</definedName>
    <definedName name="ОС_КОРК_7" localSheetId="6">#REF!</definedName>
    <definedName name="ОС_КОРК_7">#REF!</definedName>
    <definedName name="ОС_КОРК_АВЧ" localSheetId="6">#REF!</definedName>
    <definedName name="ОС_КОРК_АВЧ">#REF!</definedName>
    <definedName name="ОС_КР" localSheetId="6">#REF!</definedName>
    <definedName name="ОС_КР">#REF!</definedName>
    <definedName name="ОС_КРЕМНИЙ" localSheetId="6">[28]Калькуляции!#REF!</definedName>
    <definedName name="ОС_КРЕМНИЙ">[28]Калькуляции!#REF!</definedName>
    <definedName name="ОС_ЛИГ_АЛ_М" localSheetId="6">[28]Калькуляции!#REF!</definedName>
    <definedName name="ОС_ЛИГ_АЛ_М">[28]Калькуляции!#REF!</definedName>
    <definedName name="ОС_ЛИГ_БР_ТИ" localSheetId="6">[28]Калькуляции!#REF!</definedName>
    <definedName name="ОС_ЛИГ_БР_ТИ">[28]Калькуляции!#REF!</definedName>
    <definedName name="ОС_МАГНИЙ" localSheetId="6">[28]Калькуляции!#REF!</definedName>
    <definedName name="ОС_МАГНИЙ">[28]Калькуляции!#REF!</definedName>
    <definedName name="ОС_МЕД" localSheetId="6">#REF!</definedName>
    <definedName name="ОС_МЕД">#REF!</definedName>
    <definedName name="ОС_ОЛЕ" localSheetId="6">#REF!</definedName>
    <definedName name="ОС_ОЛЕ">#REF!</definedName>
    <definedName name="ОС_П_УГ" localSheetId="6">#REF!</definedName>
    <definedName name="ОС_П_УГ">#REF!</definedName>
    <definedName name="ОС_П_УГ_С" localSheetId="6">[28]Калькуляции!#REF!</definedName>
    <definedName name="ОС_П_УГ_С">[28]Калькуляции!#REF!</definedName>
    <definedName name="ОС_П_ЦЕМ" localSheetId="6">#REF!</definedName>
    <definedName name="ОС_П_ЦЕМ">#REF!</definedName>
    <definedName name="ОС_ПЕК" localSheetId="6">#REF!</definedName>
    <definedName name="ОС_ПЕК">#REF!</definedName>
    <definedName name="ОС_ПЕК_ТОЛ" localSheetId="6">[28]Калькуляции!#REF!</definedName>
    <definedName name="ОС_ПЕК_ТОЛ">[28]Калькуляции!#REF!</definedName>
    <definedName name="ОС_ПОГЛ" localSheetId="6">[28]Калькуляции!#REF!</definedName>
    <definedName name="ОС_ПОГЛ">[28]Калькуляции!#REF!</definedName>
    <definedName name="ОС_ПОД_К" localSheetId="6">#REF!</definedName>
    <definedName name="ОС_ПОД_К">#REF!</definedName>
    <definedName name="ОС_ПУШ" localSheetId="6">#REF!</definedName>
    <definedName name="ОС_ПУШ">#REF!</definedName>
    <definedName name="ОС_С_КАЛ" localSheetId="6">#REF!</definedName>
    <definedName name="ОС_С_КАЛ">#REF!</definedName>
    <definedName name="ОС_С_КАУ" localSheetId="6">#REF!</definedName>
    <definedName name="ОС_С_КАУ">#REF!</definedName>
    <definedName name="ОС_С_ПУСК" localSheetId="6">#REF!</definedName>
    <definedName name="ОС_С_ПУСК">#REF!</definedName>
    <definedName name="ОС_СЕР_К" localSheetId="6">#REF!</definedName>
    <definedName name="ОС_СЕР_К">#REF!</definedName>
    <definedName name="ОС_СК_АН" localSheetId="6">#REF!</definedName>
    <definedName name="ОС_СК_АН">#REF!</definedName>
    <definedName name="ОС_ТЕРМ" localSheetId="6">[28]Калькуляции!#REF!</definedName>
    <definedName name="ОС_ТЕРМ">[28]Калькуляции!#REF!</definedName>
    <definedName name="ОС_ТЕРМ_ДАВ" localSheetId="6">[28]Калькуляции!#REF!</definedName>
    <definedName name="ОС_ТЕРМ_ДАВ">[28]Калькуляции!#REF!</definedName>
    <definedName name="ОС_ТИ" localSheetId="6">#REF!</definedName>
    <definedName name="ОС_ТИ">#REF!</definedName>
    <definedName name="ОС_ФЛ_К" localSheetId="6">#REF!</definedName>
    <definedName name="ОС_ФЛ_К">#REF!</definedName>
    <definedName name="ОС_ФТ_К" localSheetId="6">#REF!</definedName>
    <definedName name="ОС_ФТ_К">#REF!</definedName>
    <definedName name="ОС_ХЛ_Н" localSheetId="6">#REF!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Экон эффект'!п</definedName>
    <definedName name="п">[0]!п</definedName>
    <definedName name="П_КГ_С" localSheetId="6">[28]Калькуляции!#REF!</definedName>
    <definedName name="П_КГ_С">[28]Калькуляции!#REF!</definedName>
    <definedName name="П_УГ" localSheetId="6">#REF!</definedName>
    <definedName name="П_УГ">#REF!</definedName>
    <definedName name="П_УГ_С" localSheetId="6">[28]Калькуляции!#REF!</definedName>
    <definedName name="П_УГ_С">[28]Калькуляции!#REF!</definedName>
    <definedName name="П_ЦЕМ" localSheetId="6">#REF!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#REF!</definedName>
    <definedName name="пар_НТМК">'[30]цены цехов'!$D$9</definedName>
    <definedName name="ПГ1_РУБ" localSheetId="6">[28]Калькуляции!#REF!</definedName>
    <definedName name="ПГ1_РУБ">[28]Калькуляции!#REF!</definedName>
    <definedName name="ПГ1_ТОН" localSheetId="6">[28]Калькуляции!#REF!</definedName>
    <definedName name="ПГ1_ТОН">[28]Калькуляции!#REF!</definedName>
    <definedName name="ПГ2_РУБ" localSheetId="6">[28]Калькуляции!#REF!</definedName>
    <definedName name="ПГ2_РУБ">[28]Калькуляции!#REF!</definedName>
    <definedName name="ПГ2_ТОН" localSheetId="6">[28]Калькуляции!#REF!</definedName>
    <definedName name="ПГ2_ТОН">[28]Калькуляции!#REF!</definedName>
    <definedName name="ПЕК" localSheetId="6">#REF!</definedName>
    <definedName name="ПЕК">#REF!</definedName>
    <definedName name="ПЕК_ТОЛ" localSheetId="6">[28]Калькуляции!#REF!</definedName>
    <definedName name="ПЕК_ТОЛ">[28]Калькуляции!#REF!</definedName>
    <definedName name="Пепси2">[29]Дебиторка!$J$33</definedName>
    <definedName name="первый" localSheetId="6">#REF!</definedName>
    <definedName name="первый">#REF!</definedName>
    <definedName name="Период" localSheetId="6">#REF!</definedName>
    <definedName name="Период">#REF!</definedName>
    <definedName name="Периоды_18_2" localSheetId="6">'[16]18.2'!#REF!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[28]Калькуляции!#REF!</definedName>
    <definedName name="ПЛ1_ТОН" localSheetId="6">[28]Калькуляции!#REF!</definedName>
    <definedName name="ПЛ1_ТОН">[28]Калькуляции!#REF!</definedName>
    <definedName name="план" localSheetId="6">#REF!</definedName>
    <definedName name="план">#REF!</definedName>
    <definedName name="план1" localSheetId="6">#REF!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[28]Калькуляции!#REF!</definedName>
    <definedName name="погр_РОР">'[30]цены цехов'!$D$50</definedName>
    <definedName name="ПОД_К" localSheetId="6">#REF!</definedName>
    <definedName name="ПОД_К">#REF!</definedName>
    <definedName name="ПОД_КО" localSheetId="6">#REF!</definedName>
    <definedName name="ПОД_КО">#REF!</definedName>
    <definedName name="ПОДОВАЯ" localSheetId="6">[28]Калькуляции!#REF!</definedName>
    <definedName name="ПОДОВАЯ">[28]Калькуляции!#REF!</definedName>
    <definedName name="ПОДОВАЯ_Г" localSheetId="6">[28]Калькуляции!#REF!</definedName>
    <definedName name="ПОДОВАЯ_Г">[28]Калькуляции!#REF!</definedName>
    <definedName name="полезный_т_ф" localSheetId="6">#REF!</definedName>
    <definedName name="полезный_т_ф">#REF!</definedName>
    <definedName name="полезный_тепло" localSheetId="6">#REF!</definedName>
    <definedName name="полезный_тепло">#REF!</definedName>
    <definedName name="полезный_эл_ф" localSheetId="6">#REF!</definedName>
    <definedName name="полезный_эл_ф">#REF!</definedName>
    <definedName name="полезный_электро" localSheetId="6">#REF!</definedName>
    <definedName name="полезный_электро">#REF!</definedName>
    <definedName name="ПОЛН" localSheetId="6">#REF!</definedName>
    <definedName name="ПОЛН">#REF!</definedName>
    <definedName name="Полная_себестоимость_2" localSheetId="6">[50]июнь9!#REF!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 localSheetId="6">#REF!</definedName>
    <definedName name="пр_э">#REF!</definedName>
    <definedName name="пр1" localSheetId="6">#REF!</definedName>
    <definedName name="пр1">#REF!</definedName>
    <definedName name="пр2" localSheetId="6">#REF!</definedName>
    <definedName name="пр2">#REF!</definedName>
    <definedName name="пр3" localSheetId="6">#REF!</definedName>
    <definedName name="пр3">#REF!</definedName>
    <definedName name="Превышение">[48]Январь!$G$121:$I$121</definedName>
    <definedName name="привет" localSheetId="6">'5 Экон эффект'!привет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 localSheetId="6">#REF!</definedName>
    <definedName name="процент_т_ф">#REF!</definedName>
    <definedName name="Процент_тепло" localSheetId="6">#REF!</definedName>
    <definedName name="Процент_тепло">#REF!</definedName>
    <definedName name="Процент_эл_ф" localSheetId="6">#REF!</definedName>
    <definedName name="Процент_эл_ф">#REF!</definedName>
    <definedName name="Процент_электра" localSheetId="6">#REF!</definedName>
    <definedName name="Процент_электра">#REF!</definedName>
    <definedName name="процент1" localSheetId="6">'[53]1.2.1'!#REF!</definedName>
    <definedName name="процент1">'[53]1.2.1'!#REF!</definedName>
    <definedName name="процент2" localSheetId="6">'[53]1.2.1'!#REF!</definedName>
    <definedName name="процент2">'[53]1.2.1'!#REF!</definedName>
    <definedName name="процент3" localSheetId="6">'[53]1.2.1'!#REF!</definedName>
    <definedName name="процент3">'[53]1.2.1'!#REF!</definedName>
    <definedName name="процент4" localSheetId="6">'[53]1.2.1'!#REF!</definedName>
    <definedName name="процент4">'[53]1.2.1'!#REF!</definedName>
    <definedName name="прочая_доля_99" localSheetId="6">#REF!</definedName>
    <definedName name="прочая_доля_99">#REF!</definedName>
    <definedName name="прочая_процент" localSheetId="6">#REF!</definedName>
    <definedName name="прочая_процент">#REF!</definedName>
    <definedName name="прочая_процент_98_ав" localSheetId="6">#REF!</definedName>
    <definedName name="прочая_процент_98_ав">#REF!</definedName>
    <definedName name="прочая_процент_99" localSheetId="6">#REF!</definedName>
    <definedName name="прочая_процент_99">#REF!</definedName>
    <definedName name="прочая_процент_ав" localSheetId="6">#REF!</definedName>
    <definedName name="прочая_процент_ав">#REF!</definedName>
    <definedName name="прочая_процент_ф" localSheetId="6">#REF!</definedName>
    <definedName name="прочая_процент_ф">#REF!</definedName>
    <definedName name="прочая_процент_ф_ав" localSheetId="6">#REF!</definedName>
    <definedName name="прочая_процент_ф_ав">#REF!</definedName>
    <definedName name="проявление">'[36]ПФВ-0.5'!$AG$36:$AG$46</definedName>
    <definedName name="ПУСК_АВЧ" localSheetId="6">#REF!</definedName>
    <definedName name="ПУСК_АВЧ">#REF!</definedName>
    <definedName name="ПУСК_АВЧ_ЛОК" localSheetId="6">[28]Калькуляции!#REF!</definedName>
    <definedName name="ПУСК_АВЧ_ЛОК">[28]Калькуляции!#REF!</definedName>
    <definedName name="ПУСК_ЛОК" localSheetId="6">[28]Калькуляции!#REF!</definedName>
    <definedName name="ПУСК_ЛОК">[28]Калькуляции!#REF!</definedName>
    <definedName name="ПУСК_ОБАН" localSheetId="6">#REF!</definedName>
    <definedName name="ПУСК_ОБАН">#REF!</definedName>
    <definedName name="ПУСК_С8БМ" localSheetId="6">#REF!</definedName>
    <definedName name="ПУСК_С8БМ">#REF!</definedName>
    <definedName name="ПУСКОВЫЕ" localSheetId="6">#REF!</definedName>
    <definedName name="ПУСКОВЫЕ">#REF!</definedName>
    <definedName name="ПУШ" localSheetId="6">#REF!</definedName>
    <definedName name="ПУШ">#REF!</definedName>
    <definedName name="ПЭ">[43]Справочники!$A$10:$A$12</definedName>
    <definedName name="р" localSheetId="6">'5 Экон эффект'!р</definedName>
    <definedName name="р">[0]!р</definedName>
    <definedName name="работа">[54]Лист1!$Q$4:$Q$323</definedName>
    <definedName name="работы" localSheetId="6">#REF!</definedName>
    <definedName name="работы">#REF!</definedName>
    <definedName name="Радуга2">[29]Дебиторка!$J$36</definedName>
    <definedName name="расшифровка" localSheetId="6">#REF!</definedName>
    <definedName name="расшифровка">#REF!</definedName>
    <definedName name="РГК">[43]Справочники!$A$4:$A$4</definedName>
    <definedName name="Ремаркет2">[29]Дебиторка!$J$37</definedName>
    <definedName name="ремонты2" localSheetId="6">'5 Экон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[29]Дебиторка!$J$39</definedName>
    <definedName name="с" localSheetId="6">'5 Экон эффект'!с</definedName>
    <definedName name="с">[0]!с</definedName>
    <definedName name="С_КАЛ" localSheetId="6">#REF!</definedName>
    <definedName name="С_КАЛ">#REF!</definedName>
    <definedName name="С_КАУ" localSheetId="6">#REF!</definedName>
    <definedName name="С_КАУ">#REF!</definedName>
    <definedName name="С_КОДЫ" localSheetId="6">#REF!</definedName>
    <definedName name="С_КОДЫ">#REF!</definedName>
    <definedName name="С_ОБЪЁМЫ" localSheetId="6">#REF!</definedName>
    <definedName name="С_ОБЪЁМЫ">#REF!</definedName>
    <definedName name="С_ПУСК" localSheetId="6">#REF!</definedName>
    <definedName name="С_ПУСК">#REF!</definedName>
    <definedName name="с_с_т_ф" localSheetId="6">#REF!</definedName>
    <definedName name="с_с_т_ф">#REF!</definedName>
    <definedName name="с_с_тепло" localSheetId="6">#REF!</definedName>
    <definedName name="с_с_тепло">#REF!</definedName>
    <definedName name="с_с_эл_ф" localSheetId="6">#REF!</definedName>
    <definedName name="с_с_эл_ф">#REF!</definedName>
    <definedName name="с_с_электра" localSheetId="6">#REF!</definedName>
    <definedName name="с_с_электра">#REF!</definedName>
    <definedName name="С3103" localSheetId="6">[28]Калькуляции!#REF!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[28]Калькуляции!#REF!</definedName>
    <definedName name="СЕН_ТОН" localSheetId="6">[28]Калькуляции!#REF!</definedName>
    <definedName name="СЕН_ТОН">[28]Калькуляции!#REF!</definedName>
    <definedName name="сентябрь" localSheetId="6">#REF!</definedName>
    <definedName name="сентябрь">#REF!</definedName>
    <definedName name="СЕР_К" localSheetId="6">#REF!</definedName>
    <definedName name="СЕР_К">#REF!</definedName>
    <definedName name="Сж.воздух_Экспл.">'[30]цены цехов'!$D$41</definedName>
    <definedName name="сжат.возд_Магн">'[30]цены цехов'!$D$34</definedName>
    <definedName name="СК_АН" localSheetId="6">#REF!</definedName>
    <definedName name="СК_АН">#REF!</definedName>
    <definedName name="СОЦСТРАХ" localSheetId="6">#REF!</definedName>
    <definedName name="СОЦСТРАХ">#REF!</definedName>
    <definedName name="Список">[35]Лист1!$B$38:$B$42</definedName>
    <definedName name="СПЛАВ6063" localSheetId="6">#REF!</definedName>
    <definedName name="СПЛАВ6063">#REF!</definedName>
    <definedName name="СПЛАВ6063_КРАМЗ" localSheetId="6">#REF!</definedName>
    <definedName name="СПЛАВ6063_КРАМЗ">#REF!</definedName>
    <definedName name="Способ">'[36]ПФВ-0.5'!$AM$37:$AM$38</definedName>
    <definedName name="сс" localSheetId="6">'5 Экон эффект'!сс</definedName>
    <definedName name="сс">[0]!сс</definedName>
    <definedName name="СС_АВЧ" localSheetId="6">#REF!</definedName>
    <definedName name="СС_АВЧ">#REF!</definedName>
    <definedName name="СС_АВЧВН" localSheetId="6">#REF!</definedName>
    <definedName name="СС_АВЧВН">#REF!</definedName>
    <definedName name="СС_АВЧДП" localSheetId="6">[28]Калькуляции!$401:$401</definedName>
    <definedName name="СС_АВЧДП">[28]Калькуляции!$401:$401</definedName>
    <definedName name="СС_АВЧТОЛ" localSheetId="6">#REF!</definedName>
    <definedName name="СС_АВЧТОЛ">#REF!</definedName>
    <definedName name="СС_АЛФТЗФА" localSheetId="6">#REF!</definedName>
    <definedName name="СС_АЛФТЗФА">#REF!</definedName>
    <definedName name="СС_КРСМЕШ" localSheetId="6">#REF!</definedName>
    <definedName name="СС_КРСМЕШ">#REF!</definedName>
    <definedName name="СС_МАРГ_ЛИГ" localSheetId="6">[28]Калькуляции!#REF!</definedName>
    <definedName name="СС_МАРГ_ЛИГ">[28]Калькуляции!#REF!</definedName>
    <definedName name="СС_МАРГ_ЛИГ_ДП" localSheetId="6">#REF!</definedName>
    <definedName name="СС_МАРГ_ЛИГ_ДП">#REF!</definedName>
    <definedName name="СС_МАС" localSheetId="6">[28]Калькуляции!#REF!</definedName>
    <definedName name="СС_МАС">[28]Калькуляции!#REF!</definedName>
    <definedName name="СС_МАССА" localSheetId="6">#REF!</definedName>
    <definedName name="СС_МАССА">#REF!</definedName>
    <definedName name="СС_МАССА_П" localSheetId="6">[28]Калькуляции!$177:$177</definedName>
    <definedName name="СС_МАССА_П">[28]Калькуляции!$177:$177</definedName>
    <definedName name="СС_МАССА_ПК" localSheetId="6">[28]Калькуляции!$178:$178</definedName>
    <definedName name="СС_МАССА_ПК">[28]Калькуляции!$178:$178</definedName>
    <definedName name="СС_МАССАСРЕД" localSheetId="6">[28]Калькуляции!#REF!</definedName>
    <definedName name="СС_МАССАСРЕД">[28]Калькуляции!#REF!</definedName>
    <definedName name="СС_МАССАСРЕДН" localSheetId="6">[28]Калькуляции!#REF!</definedName>
    <definedName name="СС_МАССАСРЕДН">[28]Калькуляции!#REF!</definedName>
    <definedName name="СС_СЫР" localSheetId="6">#REF!</definedName>
    <definedName name="СС_СЫР">#REF!</definedName>
    <definedName name="СС_СЫРВН" localSheetId="6">#REF!</definedName>
    <definedName name="СС_СЫРВН">#REF!</definedName>
    <definedName name="СС_СЫРДП" localSheetId="6">[28]Калькуляции!$67:$67</definedName>
    <definedName name="СС_СЫРДП">[28]Калькуляции!$67:$67</definedName>
    <definedName name="СС_СЫРТОЛ" localSheetId="6">#REF!</definedName>
    <definedName name="СС_СЫРТОЛ">#REF!</definedName>
    <definedName name="СС_СЫРТОЛ_А" localSheetId="6">[28]Калькуляции!$65:$65</definedName>
    <definedName name="СС_СЫРТОЛ_А">[28]Калькуляции!$65:$65</definedName>
    <definedName name="СС_СЫРТОЛ_П" localSheetId="6">[28]Калькуляции!$63:$63</definedName>
    <definedName name="СС_СЫРТОЛ_П">[28]Калькуляции!$63:$63</definedName>
    <definedName name="СС_СЫРТОЛ_ПК" localSheetId="6">[28]Калькуляции!$64:$64</definedName>
    <definedName name="СС_СЫРТОЛ_ПК">[28]Калькуляции!$64:$64</definedName>
    <definedName name="сссс" localSheetId="6">'5 Экон эффект'!сссс</definedName>
    <definedName name="сссс">[0]!сссс</definedName>
    <definedName name="ссы" localSheetId="6">'5 Экон эффект'!ссы</definedName>
    <definedName name="ссы">[0]!ссы</definedName>
    <definedName name="ссы2" localSheetId="6">'5 Экон эффект'!ссы2</definedName>
    <definedName name="ссы2">[0]!ссы2</definedName>
    <definedName name="Старкон2">[29]Дебиторка!$J$45</definedName>
    <definedName name="статьи" localSheetId="6">#REF!</definedName>
    <definedName name="статьи">#REF!</definedName>
    <definedName name="статьи_план" localSheetId="6">#REF!</definedName>
    <definedName name="статьи_план">#REF!</definedName>
    <definedName name="статьи_факт" localSheetId="6">#REF!</definedName>
    <definedName name="статьи_факт">#REF!</definedName>
    <definedName name="сто" localSheetId="6">#REF!</definedName>
    <definedName name="сто">#REF!</definedName>
    <definedName name="сто_проц_ф" localSheetId="6">#REF!</definedName>
    <definedName name="сто_проц_ф">#REF!</definedName>
    <definedName name="сто_процентов" localSheetId="6">#REF!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 localSheetId="6">#REF!</definedName>
    <definedName name="сумм">#REF!</definedName>
    <definedName name="сумма">[54]Лист1!$I$4:$I$323</definedName>
    <definedName name="СЫР" localSheetId="6">#REF!</definedName>
    <definedName name="СЫР">#REF!</definedName>
    <definedName name="СЫР_ВН" localSheetId="6">#REF!</definedName>
    <definedName name="СЫР_ВН">#REF!</definedName>
    <definedName name="СЫР_ДП" localSheetId="6">[28]Калькуляции!#REF!</definedName>
    <definedName name="СЫР_ДП">[28]Калькуляции!#REF!</definedName>
    <definedName name="СЫР_ТОЛ" localSheetId="6">#REF!</definedName>
    <definedName name="СЫР_ТОЛ">#REF!</definedName>
    <definedName name="СЫР_ТОЛ_А" localSheetId="6">[28]Калькуляции!#REF!</definedName>
    <definedName name="СЫР_ТОЛ_А">[28]Калькуляции!#REF!</definedName>
    <definedName name="СЫР_ТОЛ_К" localSheetId="6">[28]Калькуляции!#REF!</definedName>
    <definedName name="СЫР_ТОЛ_К">[28]Калькуляции!#REF!</definedName>
    <definedName name="СЫР_ТОЛ_П" localSheetId="6">[28]Калькуляции!#REF!</definedName>
    <definedName name="СЫР_ТОЛ_П">[28]Калькуляции!#REF!</definedName>
    <definedName name="СЫР_ТОЛ_ПК" localSheetId="6">[28]Калькуляции!#REF!</definedName>
    <definedName name="СЫР_ТОЛ_ПК">[28]Калькуляции!#REF!</definedName>
    <definedName name="СЫР_ТОЛ_СУМ" localSheetId="6">[28]Калькуляции!#REF!</definedName>
    <definedName name="СЫР_ТОЛ_СУМ">[28]Калькуляции!#REF!</definedName>
    <definedName name="СЫРА" localSheetId="6">#REF!</definedName>
    <definedName name="СЫРА">#REF!</definedName>
    <definedName name="СЫРЬЁ" localSheetId="6">#REF!</definedName>
    <definedName name="СЫРЬЁ">#REF!</definedName>
    <definedName name="т" localSheetId="6">'5 Экон эффект'!т</definedName>
    <definedName name="т">[0]!т</definedName>
    <definedName name="т1">'[53]2.2.4'!$F$36</definedName>
    <definedName name="т2">'[53]2.2.4'!$F$37</definedName>
    <definedName name="Таранов2">[29]Дебиторка!$J$32</definedName>
    <definedName name="ТВ_ЭЛЦ3" localSheetId="6">#REF!</definedName>
    <definedName name="ТВ_ЭЛЦ3">#REF!</definedName>
    <definedName name="ТВЁРДЫЙ" localSheetId="6">#REF!</definedName>
    <definedName name="ТВЁРДЫЙ">#REF!</definedName>
    <definedName name="тепло_проц_ф" localSheetId="6">#REF!</definedName>
    <definedName name="тепло_проц_ф">#REF!</definedName>
    <definedName name="тепло_процент" localSheetId="6">#REF!</definedName>
    <definedName name="тепло_процент">#REF!</definedName>
    <definedName name="ТЕРМ" localSheetId="6">[28]Калькуляции!#REF!</definedName>
    <definedName name="ТЕРМ">[28]Калькуляции!#REF!</definedName>
    <definedName name="ТЕРМ_ДАВ" localSheetId="6">[28]Калькуляции!#REF!</definedName>
    <definedName name="ТЕРМ_ДАВ">[28]Калькуляции!#REF!</definedName>
    <definedName name="ТЗР" localSheetId="6">#REF!</definedName>
    <definedName name="ТЗР">#REF!</definedName>
    <definedName name="ТИ" localSheetId="6">#REF!</definedName>
    <definedName name="ТИ">#REF!</definedName>
    <definedName name="Товарная_продукция_2" localSheetId="6">[50]июнь9!#REF!</definedName>
    <definedName name="Товарная_продукция_2">[50]июнь9!#REF!</definedName>
    <definedName name="ТОВАРНЫЙ" localSheetId="6">#REF!</definedName>
    <definedName name="ТОВАРНЫЙ">#REF!</definedName>
    <definedName name="ТОЛ" localSheetId="6">#REF!</definedName>
    <definedName name="ТОЛ">#REF!</definedName>
    <definedName name="ТОЛК_МЕЛ" localSheetId="6">[28]Калькуляции!#REF!</definedName>
    <definedName name="ТОЛК_МЕЛ">[28]Калькуляции!#REF!</definedName>
    <definedName name="ТОЛК_СЛТ" localSheetId="6">[28]Калькуляции!#REF!</definedName>
    <definedName name="ТОЛК_СЛТ">[28]Калькуляции!#REF!</definedName>
    <definedName name="ТОЛК_СУМ" localSheetId="6">[28]Калькуляции!#REF!</definedName>
    <definedName name="ТОЛК_СУМ">[28]Калькуляции!#REF!</definedName>
    <definedName name="ТОЛК_ТОБ" localSheetId="6">[28]Калькуляции!#REF!</definedName>
    <definedName name="ТОЛК_ТОБ">[28]Калькуляции!#REF!</definedName>
    <definedName name="ТОЛЛИНГ_МАССА" localSheetId="6">[28]Калькуляции!#REF!</definedName>
    <definedName name="ТОЛЛИНГ_МАССА">[28]Калькуляции!#REF!</definedName>
    <definedName name="ТОЛЛИНГ_СЫРЕЦ" localSheetId="6">#REF!</definedName>
    <definedName name="ТОЛЛИНГ_СЫРЕЦ">#REF!</definedName>
    <definedName name="ТОЛЛИНГ_СЫРЬЁ" localSheetId="6">[28]Калькуляции!#REF!</definedName>
    <definedName name="ТОЛЛИНГ_СЫРЬЁ">[28]Калькуляции!#REF!</definedName>
    <definedName name="тп" localSheetId="6" hidden="1">{#N/A,#N/A,TRUE,"Лист1";#N/A,#N/A,TRUE,"Лист2";#N/A,#N/A,TRUE,"Лист3"}</definedName>
    <definedName name="тп" hidden="1">{#N/A,#N/A,TRUE,"Лист1";#N/A,#N/A,TRUE,"Лист2";#N/A,#N/A,TRUE,"Лист3"}</definedName>
    <definedName name="ТР" localSheetId="6">#REF!</definedName>
    <definedName name="ТР">#REF!</definedName>
    <definedName name="третий" localSheetId="6">#REF!</definedName>
    <definedName name="третий">#REF!</definedName>
    <definedName name="тт" localSheetId="6">#REF!</definedName>
    <definedName name="тт">#REF!</definedName>
    <definedName name="тэ" localSheetId="6">#REF!</definedName>
    <definedName name="тэ">#REF!</definedName>
    <definedName name="у" localSheetId="6">'5 Экон эффект'!у</definedName>
    <definedName name="у">[0]!у</definedName>
    <definedName name="УГОЛЬ">[43]Справочники!$A$19:$A$21</definedName>
    <definedName name="ук" localSheetId="6">'5 Экон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Экон эффект'!УП</definedName>
    <definedName name="УП">[0]!УП</definedName>
    <definedName name="УСЛУГИ_6063" localSheetId="6">[28]Калькуляции!#REF!</definedName>
    <definedName name="УСЛУГИ_6063">[28]Калькуляции!#REF!</definedName>
    <definedName name="уфе" localSheetId="6">'5 Экон эффект'!уфе</definedName>
    <definedName name="уфе">[0]!уфе</definedName>
    <definedName name="уфэ" localSheetId="6">'5 Экон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#REF!</definedName>
    <definedName name="факт1" localSheetId="6">#REF!</definedName>
    <definedName name="факт1">#REF!</definedName>
    <definedName name="ФЕВ_РУБ" localSheetId="6">#REF!</definedName>
    <definedName name="ФЕВ_РУБ">#REF!</definedName>
    <definedName name="ФЕВ_ТОН" localSheetId="6">#REF!</definedName>
    <definedName name="ФЕВ_ТОН">#REF!</definedName>
    <definedName name="февраль" localSheetId="6">#REF!</definedName>
    <definedName name="февраль">#REF!</definedName>
    <definedName name="физ_тариф" localSheetId="6">#REF!</definedName>
    <definedName name="физ_тариф">#REF!</definedName>
    <definedName name="фин_">[55]коэфф!$B$2</definedName>
    <definedName name="ФЛ_К" localSheetId="6">#REF!</definedName>
    <definedName name="ФЛ_К">#REF!</definedName>
    <definedName name="ФЛОТ_ОКСА" localSheetId="6">[28]Калькуляции!#REF!</definedName>
    <definedName name="ФЛОТ_ОКСА">[28]Калькуляции!#REF!</definedName>
    <definedName name="форм" localSheetId="6">#REF!</definedName>
    <definedName name="форм">#REF!</definedName>
    <definedName name="Формат_ширина" localSheetId="6">'5 Экон эффект'!Формат_ширина</definedName>
    <definedName name="Формат_ширина">[0]!Формат_ширина</definedName>
    <definedName name="формулы" localSheetId="6">#REF!</definedName>
    <definedName name="формулы">#REF!</definedName>
    <definedName name="ФТ_К" localSheetId="6">#REF!</definedName>
    <definedName name="ФТ_К">#REF!</definedName>
    <definedName name="ффф" localSheetId="6">#REF!</definedName>
    <definedName name="ффф">#REF!</definedName>
    <definedName name="ФФФ1" localSheetId="6">#REF!</definedName>
    <definedName name="ФФФ1">#REF!</definedName>
    <definedName name="ФФФ2" localSheetId="6">#REF!</definedName>
    <definedName name="ФФФ2">#REF!</definedName>
    <definedName name="ФФФФ" localSheetId="6">#REF!</definedName>
    <definedName name="ФФФФ">#REF!</definedName>
    <definedName name="ФЫ" localSheetId="6">#REF!</definedName>
    <definedName name="ФЫ">#REF!</definedName>
    <definedName name="фыв" localSheetId="6">'5 Экон эффект'!фыв</definedName>
    <definedName name="фыв">[0]!фыв</definedName>
    <definedName name="х" localSheetId="6">'5 Экон эффект'!х</definedName>
    <definedName name="х">[0]!х</definedName>
    <definedName name="ХЛ_Н" localSheetId="6">#REF!</definedName>
    <definedName name="ХЛ_Н">#REF!</definedName>
    <definedName name="хоз.работы">'[30]цены цехов'!$D$31</definedName>
    <definedName name="ц" localSheetId="6">'5 Экон эффект'!ц</definedName>
    <definedName name="ц">[0]!ц</definedName>
    <definedName name="ЦЕННЗП_АВЧ" localSheetId="6">#REF!</definedName>
    <definedName name="ЦЕННЗП_АВЧ">#REF!</definedName>
    <definedName name="ЦЕННЗП_АТЧ" localSheetId="6">#REF!</definedName>
    <definedName name="ЦЕННЗП_АТЧ">#REF!</definedName>
    <definedName name="ЦЕХ_К" localSheetId="6">[28]Калькуляции!#REF!</definedName>
    <definedName name="ЦЕХ_К">[28]Калькуляции!#REF!</definedName>
    <definedName name="ЦЕХОВЫЕ" localSheetId="6">#REF!</definedName>
    <definedName name="ЦЕХОВЫЕ">#REF!</definedName>
    <definedName name="ЦЕХР" localSheetId="6">#REF!</definedName>
    <definedName name="ЦЕХР">#REF!</definedName>
    <definedName name="ЦЕХРИТ" localSheetId="6">#REF!</definedName>
    <definedName name="ЦЕХРИТ">#REF!</definedName>
    <definedName name="ЦЕХС" localSheetId="6">#REF!</definedName>
    <definedName name="ЦЕХС">#REF!</definedName>
    <definedName name="ЦЕХСЕБ_ВСЕГО" localSheetId="6">[28]Калькуляции!$1400:$1400</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[28]Калькуляции!#REF!</definedName>
    <definedName name="ЦС_ДП" localSheetId="6">[28]Калькуляции!#REF!</definedName>
    <definedName name="ЦС_ДП">[28]Калькуляции!#REF!</definedName>
    <definedName name="ЦС_Т" localSheetId="6">[28]Калькуляции!#REF!</definedName>
    <definedName name="ЦС_Т">[28]Калькуляции!#REF!</definedName>
    <definedName name="ЦС_Т_А" localSheetId="6">[28]Калькуляции!#REF!</definedName>
    <definedName name="ЦС_Т_А">[28]Калькуляции!#REF!</definedName>
    <definedName name="ЦС_Т_П" localSheetId="6">[28]Калькуляции!#REF!</definedName>
    <definedName name="ЦС_Т_П">[28]Калькуляции!#REF!</definedName>
    <definedName name="ЦС_Т_ПК" localSheetId="6">[28]Калькуляции!#REF!</definedName>
    <definedName name="ЦС_Т_ПК">[28]Калькуляции!#REF!</definedName>
    <definedName name="ЦС_Э" localSheetId="6">[28]Калькуляции!#REF!</definedName>
    <definedName name="ЦС_Э">[28]Калькуляции!#REF!</definedName>
    <definedName name="цу" localSheetId="6">'5 Экон эффект'!цу</definedName>
    <definedName name="цу">[0]!цу</definedName>
    <definedName name="ч" localSheetId="6">'5 Экон эффект'!ч</definedName>
    <definedName name="ч">[0]!ч</definedName>
    <definedName name="четвертый" localSheetId="6">#REF!</definedName>
    <definedName name="четвертый">#REF!</definedName>
    <definedName name="ш" localSheetId="6">'5 Экон эффект'!ш</definedName>
    <definedName name="ш">[0]!ш</definedName>
    <definedName name="ШифрыИмя">[56]Позиция!$B$4:$E$322</definedName>
    <definedName name="шихт_ВАЦ">'[30]цены цехов'!$D$44</definedName>
    <definedName name="шихт_ЛАЦ">'[30]цены цехов'!$D$47</definedName>
    <definedName name="ШТАНГИ" localSheetId="6">#REF!</definedName>
    <definedName name="ШТАНГИ">#REF!</definedName>
    <definedName name="щ" localSheetId="6">'5 Экон эффект'!щ</definedName>
    <definedName name="щ">[0]!щ</definedName>
    <definedName name="ъ" localSheetId="6">#REF!</definedName>
    <definedName name="ъ">#REF!</definedName>
    <definedName name="ы" localSheetId="6">'5 Экон эффект'!ы</definedName>
    <definedName name="ы">[0]!ы</definedName>
    <definedName name="ыв" localSheetId="6">'5 Экон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Экон эффект'!ыыыы</definedName>
    <definedName name="ыыыы">[0]!ыыыы</definedName>
    <definedName name="ыыыыы" localSheetId="6">'5 Экон эффект'!ыыыыы</definedName>
    <definedName name="ыыыыы">[0]!ыыыыы</definedName>
    <definedName name="ыыыыыы" localSheetId="6">'5 Экон эффект'!ыыыыыы</definedName>
    <definedName name="ыыыыыы">[0]!ыыыыыы</definedName>
    <definedName name="ыыыыыыыыыыыыыыы" localSheetId="6">'5 Экон эффект'!ыыыыыыыыыыыыыыы</definedName>
    <definedName name="ыыыыыыыыыыыыыыы">[0]!ыыыыыыыыыыыыыыы</definedName>
    <definedName name="ь" localSheetId="6">'5 Экон эффект'!ь</definedName>
    <definedName name="ь">[0]!ь</definedName>
    <definedName name="ьь" localSheetId="6">#REF!</definedName>
    <definedName name="ьь">#REF!</definedName>
    <definedName name="ььььь" localSheetId="6">'5 Экон эффект'!ььььь</definedName>
    <definedName name="ььььь">[0]!ььььь</definedName>
    <definedName name="э" localSheetId="6">'5 Экон эффект'!э</definedName>
    <definedName name="э">[0]!э</definedName>
    <definedName name="эл.энергия">'[30]цены цехов'!$D$13</definedName>
    <definedName name="электро_проц_ф" localSheetId="6">#REF!</definedName>
    <definedName name="электро_проц_ф">#REF!</definedName>
    <definedName name="электро_процент" localSheetId="6">#REF!</definedName>
    <definedName name="электро_процент">#REF!</definedName>
    <definedName name="ЭН" localSheetId="6">#REF!</definedName>
    <definedName name="ЭН">#REF!</definedName>
    <definedName name="ЭРЦ">'[30]цены цехов'!$D$15</definedName>
    <definedName name="Эталон2">[29]Дебиторка!$J$48</definedName>
    <definedName name="ЭЭ" localSheetId="6">#REF!</definedName>
    <definedName name="ЭЭ">#REF!</definedName>
    <definedName name="ЭЭ_" localSheetId="6">#REF!</definedName>
    <definedName name="ЭЭ_">#REF!</definedName>
    <definedName name="ЭЭ_ДП" localSheetId="6">[28]Калькуляции!#REF!</definedName>
    <definedName name="ЭЭ_ДП">[28]Калькуляции!#REF!</definedName>
    <definedName name="ЭЭ_ЗФА" localSheetId="6">#REF!</definedName>
    <definedName name="ЭЭ_ЗФА">#REF!</definedName>
    <definedName name="ЭЭ_Т" localSheetId="6">#REF!</definedName>
    <definedName name="ЭЭ_Т">#REF!</definedName>
    <definedName name="ЭЭ_ТОЛ" localSheetId="6">[28]Калькуляции!#REF!</definedName>
    <definedName name="ЭЭ_ТОЛ">[28]Калькуляции!#REF!</definedName>
    <definedName name="эээээээээээээээээээээ" localSheetId="6">'5 Экон эффект'!эээээээээээээээээээээ</definedName>
    <definedName name="эээээээээээээээээээээ">[0]!эээээээээээээээээээээ</definedName>
    <definedName name="ю" localSheetId="6">'5 Экон эффект'!ю</definedName>
    <definedName name="ю">[0]!ю</definedName>
    <definedName name="юр_тариф" localSheetId="6">#REF!</definedName>
    <definedName name="юр_тариф">#REF!</definedName>
    <definedName name="я" localSheetId="6">'5 Экон эффект'!я</definedName>
    <definedName name="я">[0]!я</definedName>
    <definedName name="ЯНВ_РУБ" localSheetId="6">#REF!</definedName>
    <definedName name="ЯНВ_РУБ">#REF!</definedName>
    <definedName name="ЯНВ_ТОН" localSheetId="6">#REF!</definedName>
    <definedName name="ЯНВ_ТОН">#REF!</definedName>
    <definedName name="Ярпиво2">[29]Дебиторка!$J$49</definedName>
    <definedName name="яячячыя" localSheetId="6">'5 Экон эффект'!яячячыя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6" l="1"/>
  <c r="A14" i="26"/>
  <c r="H165" i="26"/>
  <c r="F154" i="26"/>
  <c r="G154" i="26" s="1"/>
  <c r="H154" i="26" s="1"/>
  <c r="I154" i="26" s="1"/>
  <c r="J154" i="26" s="1"/>
  <c r="K154" i="26" s="1"/>
  <c r="L154" i="26" s="1"/>
  <c r="M154" i="26" s="1"/>
  <c r="N154" i="26" s="1"/>
  <c r="O154" i="26" s="1"/>
  <c r="P154" i="26" s="1"/>
  <c r="Q154" i="26" s="1"/>
  <c r="R154" i="26" s="1"/>
  <c r="S154" i="26" s="1"/>
  <c r="T154" i="26" s="1"/>
  <c r="U154" i="26" s="1"/>
  <c r="D154" i="26"/>
  <c r="E154" i="26" s="1"/>
  <c r="A141" i="26"/>
  <c r="F127" i="26"/>
  <c r="G126" i="26"/>
  <c r="F126" i="26"/>
  <c r="D125" i="26"/>
  <c r="C125" i="26"/>
  <c r="B125" i="26"/>
  <c r="C123" i="26"/>
  <c r="D123" i="26" s="1"/>
  <c r="E123" i="26" s="1"/>
  <c r="F123" i="26" s="1"/>
  <c r="G123" i="26" s="1"/>
  <c r="H123" i="26" s="1"/>
  <c r="I123" i="26" s="1"/>
  <c r="J123" i="26" s="1"/>
  <c r="K123" i="26" s="1"/>
  <c r="L123" i="26" s="1"/>
  <c r="M123" i="26" s="1"/>
  <c r="N123" i="26" s="1"/>
  <c r="O123" i="26" s="1"/>
  <c r="P123" i="26" s="1"/>
  <c r="U115" i="26"/>
  <c r="T115" i="26"/>
  <c r="S115" i="26"/>
  <c r="R115" i="26"/>
  <c r="Q115" i="26"/>
  <c r="B115" i="26"/>
  <c r="U110" i="26"/>
  <c r="T110" i="26"/>
  <c r="S110" i="26"/>
  <c r="R110" i="26"/>
  <c r="Q110" i="26"/>
  <c r="B106" i="26"/>
  <c r="E100" i="26"/>
  <c r="D100" i="26"/>
  <c r="E97" i="26"/>
  <c r="C83" i="26"/>
  <c r="C82" i="26"/>
  <c r="C81" i="26"/>
  <c r="B81" i="26"/>
  <c r="A81" i="26"/>
  <c r="B80" i="26"/>
  <c r="A80" i="26"/>
  <c r="C79" i="26"/>
  <c r="B79" i="26"/>
  <c r="A79" i="26"/>
  <c r="B78" i="26"/>
  <c r="A78" i="26"/>
  <c r="C77" i="26"/>
  <c r="B77" i="26"/>
  <c r="A77" i="26"/>
  <c r="B76" i="26"/>
  <c r="B128" i="26" s="1"/>
  <c r="B75" i="26"/>
  <c r="B74" i="26"/>
  <c r="B104" i="26" s="1"/>
  <c r="B68" i="26"/>
  <c r="C66" i="26"/>
  <c r="C75" i="26" s="1"/>
  <c r="C65" i="26"/>
  <c r="D63" i="26"/>
  <c r="C63" i="26"/>
  <c r="C80" i="26" s="1"/>
  <c r="B62" i="26"/>
  <c r="B61" i="26"/>
  <c r="A51" i="26"/>
  <c r="A50" i="26"/>
  <c r="A49" i="26"/>
  <c r="B44" i="26"/>
  <c r="B21" i="26"/>
  <c r="B20" i="26"/>
  <c r="B18" i="26"/>
  <c r="A13" i="26"/>
  <c r="B111" i="26" l="1"/>
  <c r="B70" i="26"/>
  <c r="D81" i="26"/>
  <c r="D79" i="26"/>
  <c r="D77" i="26"/>
  <c r="E63" i="26"/>
  <c r="D68" i="26"/>
  <c r="D74" i="26"/>
  <c r="D78" i="26"/>
  <c r="C84" i="26"/>
  <c r="D65" i="26"/>
  <c r="C110" i="26"/>
  <c r="C103" i="26"/>
  <c r="C115" i="26" s="1"/>
  <c r="B110" i="26"/>
  <c r="B109" i="26"/>
  <c r="D80" i="26"/>
  <c r="B86" i="26"/>
  <c r="B89" i="26" s="1"/>
  <c r="C68" i="26"/>
  <c r="C74" i="26"/>
  <c r="C78" i="26"/>
  <c r="C76" i="26" s="1"/>
  <c r="G127" i="26"/>
  <c r="H126" i="26"/>
  <c r="C86" i="26" l="1"/>
  <c r="C104" i="26"/>
  <c r="D103" i="26"/>
  <c r="D115" i="26" s="1"/>
  <c r="C88" i="26"/>
  <c r="C87" i="26"/>
  <c r="B105" i="26"/>
  <c r="D83" i="26"/>
  <c r="D82" i="26"/>
  <c r="D84" i="26"/>
  <c r="D66" i="26"/>
  <c r="D75" i="26" s="1"/>
  <c r="E65" i="26"/>
  <c r="D87" i="26"/>
  <c r="D106" i="26" s="1"/>
  <c r="D155" i="26" s="1"/>
  <c r="D165" i="26" s="1"/>
  <c r="D104" i="26"/>
  <c r="D88" i="26"/>
  <c r="E80" i="26"/>
  <c r="E78" i="26"/>
  <c r="E74" i="26"/>
  <c r="E68" i="26"/>
  <c r="E81" i="26"/>
  <c r="E77" i="26"/>
  <c r="F63" i="26"/>
  <c r="E79" i="26"/>
  <c r="B112" i="26"/>
  <c r="B71" i="26"/>
  <c r="C69" i="26"/>
  <c r="I126" i="26"/>
  <c r="H127" i="26"/>
  <c r="D76" i="26"/>
  <c r="D128" i="26" s="1"/>
  <c r="A12" i="24"/>
  <c r="A9" i="24"/>
  <c r="C71" i="26" l="1"/>
  <c r="D69" i="26"/>
  <c r="F81" i="26"/>
  <c r="F79" i="26"/>
  <c r="F77" i="26"/>
  <c r="G63" i="26"/>
  <c r="F78" i="26"/>
  <c r="F74" i="26"/>
  <c r="F68" i="26"/>
  <c r="F80" i="26"/>
  <c r="E104" i="26"/>
  <c r="F103" i="26"/>
  <c r="F115" i="26" s="1"/>
  <c r="E88" i="26"/>
  <c r="E87" i="26"/>
  <c r="E106" i="26" s="1"/>
  <c r="E155" i="26" s="1"/>
  <c r="E165" i="26" s="1"/>
  <c r="E103" i="26"/>
  <c r="E115" i="26" s="1"/>
  <c r="D110" i="26"/>
  <c r="D86" i="26"/>
  <c r="D89" i="26" s="1"/>
  <c r="C89" i="26"/>
  <c r="I127" i="26"/>
  <c r="J126" i="26"/>
  <c r="B72" i="26"/>
  <c r="B90" i="26" s="1"/>
  <c r="E84" i="26"/>
  <c r="E82" i="26"/>
  <c r="E76" i="26" s="1"/>
  <c r="E128" i="26" s="1"/>
  <c r="E66" i="26"/>
  <c r="E75" i="26" s="1"/>
  <c r="F65" i="26"/>
  <c r="E83" i="26"/>
  <c r="C106" i="26"/>
  <c r="C128" i="26"/>
  <c r="A12" i="23"/>
  <c r="A9" i="23"/>
  <c r="A12" i="5"/>
  <c r="A9" i="5"/>
  <c r="C155" i="26" l="1"/>
  <c r="C165" i="26" s="1"/>
  <c r="D118" i="26"/>
  <c r="D141" i="26" s="1"/>
  <c r="E118" i="26"/>
  <c r="E141" i="26" s="1"/>
  <c r="C118" i="26"/>
  <c r="C141" i="26" s="1"/>
  <c r="D114" i="26"/>
  <c r="C114" i="26"/>
  <c r="E114" i="26"/>
  <c r="E119" i="26" s="1"/>
  <c r="F83" i="26"/>
  <c r="F84" i="26"/>
  <c r="F66" i="26"/>
  <c r="F75" i="26" s="1"/>
  <c r="G65" i="26"/>
  <c r="F82" i="26"/>
  <c r="B107" i="26"/>
  <c r="B91" i="26"/>
  <c r="F87" i="26"/>
  <c r="F106" i="26" s="1"/>
  <c r="F155" i="26" s="1"/>
  <c r="F165" i="26" s="1"/>
  <c r="F104" i="26"/>
  <c r="F88" i="26"/>
  <c r="G80" i="26"/>
  <c r="G78" i="26"/>
  <c r="G74" i="26"/>
  <c r="G68" i="26"/>
  <c r="G79" i="26"/>
  <c r="G81" i="26"/>
  <c r="G77" i="26"/>
  <c r="H63" i="26"/>
  <c r="D71" i="26"/>
  <c r="E110" i="26"/>
  <c r="E86" i="26"/>
  <c r="E89" i="26" s="1"/>
  <c r="C109" i="26"/>
  <c r="J127" i="26"/>
  <c r="K126" i="26"/>
  <c r="C105" i="26"/>
  <c r="C91" i="26"/>
  <c r="D105" i="26"/>
  <c r="F76" i="26"/>
  <c r="F128" i="26" s="1"/>
  <c r="C72" i="26"/>
  <c r="C90" i="26" s="1"/>
  <c r="C107" i="26" s="1"/>
  <c r="C112" i="26"/>
  <c r="A11" i="15"/>
  <c r="A8" i="15"/>
  <c r="A12" i="16"/>
  <c r="A9" i="16"/>
  <c r="A12" i="10"/>
  <c r="A9" i="10"/>
  <c r="A11" i="17"/>
  <c r="A8" i="17"/>
  <c r="A12" i="14"/>
  <c r="A9" i="14"/>
  <c r="A13" i="13"/>
  <c r="A10" i="13"/>
  <c r="A11" i="12"/>
  <c r="A8" i="12"/>
  <c r="C93" i="26" l="1"/>
  <c r="C92" i="26"/>
  <c r="K127" i="26"/>
  <c r="L126" i="26"/>
  <c r="C117" i="26"/>
  <c r="D112" i="26"/>
  <c r="D72" i="26"/>
  <c r="D90" i="26" s="1"/>
  <c r="G104" i="26"/>
  <c r="G88" i="26"/>
  <c r="G87" i="26"/>
  <c r="G103" i="26"/>
  <c r="G115" i="26" s="1"/>
  <c r="G84" i="26"/>
  <c r="G82" i="26"/>
  <c r="G76" i="26" s="1"/>
  <c r="G128" i="26" s="1"/>
  <c r="G66" i="26"/>
  <c r="G75" i="26" s="1"/>
  <c r="H65" i="26"/>
  <c r="G83" i="26"/>
  <c r="E105" i="26"/>
  <c r="E69" i="26"/>
  <c r="H81" i="26"/>
  <c r="H79" i="26"/>
  <c r="H77" i="26"/>
  <c r="I63" i="26"/>
  <c r="H80" i="26"/>
  <c r="H78" i="26"/>
  <c r="H74" i="26"/>
  <c r="H68" i="26"/>
  <c r="B92" i="26"/>
  <c r="F110" i="26"/>
  <c r="F86" i="26"/>
  <c r="F89" i="26" s="1"/>
  <c r="F118" i="26"/>
  <c r="F141" i="26" s="1"/>
  <c r="F114" i="26"/>
  <c r="F119" i="26" s="1"/>
  <c r="D119" i="26"/>
  <c r="F105" i="26" l="1"/>
  <c r="D108" i="26"/>
  <c r="B108" i="26"/>
  <c r="H87" i="26"/>
  <c r="H104" i="26"/>
  <c r="H88" i="26"/>
  <c r="G110" i="26"/>
  <c r="G86" i="26"/>
  <c r="G89" i="26" s="1"/>
  <c r="D107" i="26"/>
  <c r="D113" i="26" s="1"/>
  <c r="D116" i="26" s="1"/>
  <c r="D91" i="26"/>
  <c r="B93" i="26"/>
  <c r="I78" i="26"/>
  <c r="I74" i="26"/>
  <c r="I68" i="26"/>
  <c r="I81" i="26"/>
  <c r="J63" i="26"/>
  <c r="I79" i="26"/>
  <c r="E71" i="26"/>
  <c r="D109" i="26"/>
  <c r="H83" i="26"/>
  <c r="H82" i="26"/>
  <c r="H76" i="26" s="1"/>
  <c r="H128" i="26" s="1"/>
  <c r="H84" i="26"/>
  <c r="H66" i="26"/>
  <c r="H75" i="26" s="1"/>
  <c r="I65" i="26"/>
  <c r="G106" i="26"/>
  <c r="H103" i="26"/>
  <c r="H115" i="26" s="1"/>
  <c r="M126" i="26"/>
  <c r="L127" i="26"/>
  <c r="I84" i="26" l="1"/>
  <c r="I82" i="26"/>
  <c r="I66" i="26"/>
  <c r="I75" i="26" s="1"/>
  <c r="J65" i="26"/>
  <c r="I83" i="26"/>
  <c r="E112" i="26"/>
  <c r="E72" i="26"/>
  <c r="E90" i="26" s="1"/>
  <c r="J81" i="26"/>
  <c r="J79" i="26"/>
  <c r="J77" i="26"/>
  <c r="K63" i="26"/>
  <c r="J78" i="26"/>
  <c r="J74" i="26"/>
  <c r="J68" i="26"/>
  <c r="J80" i="26"/>
  <c r="I104" i="26"/>
  <c r="J103" i="26"/>
  <c r="J115" i="26" s="1"/>
  <c r="I88" i="26"/>
  <c r="I87" i="26"/>
  <c r="I106" i="26" s="1"/>
  <c r="I155" i="26" s="1"/>
  <c r="I165" i="26" s="1"/>
  <c r="I80" i="26"/>
  <c r="C108" i="26"/>
  <c r="C113" i="26" s="1"/>
  <c r="C116" i="26" s="1"/>
  <c r="B113" i="26"/>
  <c r="M127" i="26"/>
  <c r="N126" i="26"/>
  <c r="G155" i="26"/>
  <c r="G165" i="26" s="1"/>
  <c r="G118" i="26"/>
  <c r="G141" i="26" s="1"/>
  <c r="I114" i="26"/>
  <c r="I118" i="26"/>
  <c r="I141" i="26" s="1"/>
  <c r="H118" i="26"/>
  <c r="H141" i="26" s="1"/>
  <c r="H114" i="26"/>
  <c r="G114" i="26"/>
  <c r="G119" i="26" s="1"/>
  <c r="H110" i="26"/>
  <c r="H86" i="26"/>
  <c r="H89" i="26" s="1"/>
  <c r="D117" i="26"/>
  <c r="D120" i="26" s="1"/>
  <c r="F69" i="26"/>
  <c r="I77" i="26"/>
  <c r="I76" i="26" s="1"/>
  <c r="I128" i="26" s="1"/>
  <c r="D93" i="26"/>
  <c r="D92" i="26"/>
  <c r="G105" i="26"/>
  <c r="I103" i="26"/>
  <c r="I115" i="26" s="1"/>
  <c r="H106" i="26"/>
  <c r="H155" i="26" s="1"/>
  <c r="H105" i="26" l="1"/>
  <c r="H119" i="26"/>
  <c r="I119" i="26"/>
  <c r="B118" i="26"/>
  <c r="B141" i="26" s="1"/>
  <c r="B116" i="26"/>
  <c r="B117" i="26" s="1"/>
  <c r="B114" i="26"/>
  <c r="J87" i="26"/>
  <c r="J104" i="26"/>
  <c r="J88" i="26"/>
  <c r="K80" i="26"/>
  <c r="K78" i="26"/>
  <c r="K74" i="26"/>
  <c r="K68" i="26"/>
  <c r="K79" i="26"/>
  <c r="K81" i="26"/>
  <c r="K77" i="26"/>
  <c r="L63" i="26"/>
  <c r="E107" i="26"/>
  <c r="E91" i="26"/>
  <c r="I110" i="26"/>
  <c r="I86" i="26"/>
  <c r="I89" i="26" s="1"/>
  <c r="E108" i="26"/>
  <c r="F71" i="26"/>
  <c r="N127" i="26"/>
  <c r="O126" i="26"/>
  <c r="E109" i="26"/>
  <c r="J83" i="26"/>
  <c r="J84" i="26"/>
  <c r="J66" i="26"/>
  <c r="J75" i="26" s="1"/>
  <c r="K65" i="26"/>
  <c r="J82" i="26"/>
  <c r="J76" i="26" s="1"/>
  <c r="J128" i="26" s="1"/>
  <c r="K84" i="26" l="1"/>
  <c r="K82" i="26"/>
  <c r="K66" i="26"/>
  <c r="K75" i="26" s="1"/>
  <c r="L65" i="26"/>
  <c r="K83" i="26"/>
  <c r="K76" i="26" s="1"/>
  <c r="E117" i="26"/>
  <c r="E120" i="26" s="1"/>
  <c r="O127" i="26"/>
  <c r="P126" i="26"/>
  <c r="P127" i="26" s="1"/>
  <c r="F112" i="26"/>
  <c r="F72" i="26"/>
  <c r="I105" i="26"/>
  <c r="E92" i="26"/>
  <c r="L81" i="26"/>
  <c r="L79" i="26"/>
  <c r="L77" i="26"/>
  <c r="M63" i="26"/>
  <c r="L80" i="26"/>
  <c r="L78" i="26"/>
  <c r="L74" i="26"/>
  <c r="L68" i="26"/>
  <c r="B120" i="26"/>
  <c r="C120" i="26"/>
  <c r="J110" i="26"/>
  <c r="J86" i="26"/>
  <c r="J89" i="26" s="1"/>
  <c r="G69" i="26"/>
  <c r="E113" i="26"/>
  <c r="E116" i="26" s="1"/>
  <c r="K104" i="26"/>
  <c r="L103" i="26"/>
  <c r="L115" i="26" s="1"/>
  <c r="K88" i="26"/>
  <c r="K87" i="26"/>
  <c r="K103" i="26"/>
  <c r="K115" i="26" s="1"/>
  <c r="J106" i="26"/>
  <c r="B119" i="26"/>
  <c r="C119" i="26"/>
  <c r="K128" i="26" l="1"/>
  <c r="D96" i="26"/>
  <c r="J105" i="26"/>
  <c r="M80" i="26"/>
  <c r="M74" i="26"/>
  <c r="M68" i="26"/>
  <c r="M81" i="26"/>
  <c r="N63" i="26"/>
  <c r="M79" i="26"/>
  <c r="F108" i="26"/>
  <c r="K110" i="26"/>
  <c r="K86" i="26"/>
  <c r="D97" i="26"/>
  <c r="J155" i="26"/>
  <c r="J165" i="26" s="1"/>
  <c r="K118" i="26"/>
  <c r="J118" i="26"/>
  <c r="J141" i="26" s="1"/>
  <c r="J114" i="26"/>
  <c r="J119" i="26" s="1"/>
  <c r="K106" i="26"/>
  <c r="G71" i="26"/>
  <c r="L104" i="26"/>
  <c r="L87" i="26"/>
  <c r="M103" i="26"/>
  <c r="M115" i="26" s="1"/>
  <c r="L88" i="26"/>
  <c r="E93" i="26"/>
  <c r="F90" i="26"/>
  <c r="F109" i="26"/>
  <c r="L83" i="26"/>
  <c r="L82" i="26"/>
  <c r="L76" i="26" s="1"/>
  <c r="L128" i="26" s="1"/>
  <c r="L84" i="26"/>
  <c r="L66" i="26"/>
  <c r="L75" i="26" s="1"/>
  <c r="M65" i="26"/>
  <c r="D145" i="26" l="1"/>
  <c r="K141" i="26"/>
  <c r="N81" i="26"/>
  <c r="N79" i="26"/>
  <c r="N77" i="26"/>
  <c r="O63" i="26"/>
  <c r="N78" i="26"/>
  <c r="N74" i="26"/>
  <c r="N68" i="26"/>
  <c r="N80" i="26"/>
  <c r="M104" i="26"/>
  <c r="N103" i="26"/>
  <c r="N115" i="26" s="1"/>
  <c r="M88" i="26"/>
  <c r="M87" i="26"/>
  <c r="M106" i="26" s="1"/>
  <c r="M84" i="26"/>
  <c r="M82" i="26"/>
  <c r="M66" i="26"/>
  <c r="M75" i="26" s="1"/>
  <c r="N65" i="26"/>
  <c r="M83" i="26"/>
  <c r="F107" i="26"/>
  <c r="F113" i="26" s="1"/>
  <c r="F116" i="26" s="1"/>
  <c r="F91" i="26"/>
  <c r="L106" i="26"/>
  <c r="H69" i="26"/>
  <c r="K155" i="26"/>
  <c r="K165" i="26" s="1"/>
  <c r="K114" i="26"/>
  <c r="K119" i="26" s="1"/>
  <c r="D146" i="26" s="1"/>
  <c r="K89" i="26"/>
  <c r="D98" i="26"/>
  <c r="M77" i="26"/>
  <c r="M78" i="26"/>
  <c r="L110" i="26"/>
  <c r="L86" i="26"/>
  <c r="L89" i="26" s="1"/>
  <c r="F117" i="26"/>
  <c r="F120" i="26" s="1"/>
  <c r="G72" i="26"/>
  <c r="G112" i="26"/>
  <c r="G90" i="26" l="1"/>
  <c r="M76" i="26"/>
  <c r="M128" i="26" s="1"/>
  <c r="K105" i="26"/>
  <c r="L155" i="26"/>
  <c r="L165" i="26" s="1"/>
  <c r="L118" i="26"/>
  <c r="L141" i="26" s="1"/>
  <c r="L114" i="26"/>
  <c r="L119" i="26" s="1"/>
  <c r="N83" i="26"/>
  <c r="N84" i="26"/>
  <c r="N66" i="26"/>
  <c r="N75" i="26" s="1"/>
  <c r="O65" i="26"/>
  <c r="N82" i="26"/>
  <c r="N76" i="26"/>
  <c r="L105" i="26"/>
  <c r="H71" i="26"/>
  <c r="I69" i="26"/>
  <c r="F92" i="26"/>
  <c r="M110" i="26"/>
  <c r="M86" i="26"/>
  <c r="M89" i="26" s="1"/>
  <c r="M155" i="26"/>
  <c r="M165" i="26" s="1"/>
  <c r="M118" i="26"/>
  <c r="M141" i="26" s="1"/>
  <c r="M114" i="26"/>
  <c r="M119" i="26" s="1"/>
  <c r="N87" i="26"/>
  <c r="N106" i="26" s="1"/>
  <c r="N104" i="26"/>
  <c r="N88" i="26"/>
  <c r="O80" i="26"/>
  <c r="O78" i="26"/>
  <c r="O74" i="26"/>
  <c r="O68" i="26"/>
  <c r="O79" i="26"/>
  <c r="O81" i="26"/>
  <c r="O77" i="26"/>
  <c r="P63" i="26"/>
  <c r="M105" i="26" l="1"/>
  <c r="G108" i="26"/>
  <c r="I71" i="26"/>
  <c r="J69" i="26"/>
  <c r="N128" i="26"/>
  <c r="N110" i="26"/>
  <c r="N86" i="26"/>
  <c r="N89" i="26" s="1"/>
  <c r="P81" i="26"/>
  <c r="P79" i="26"/>
  <c r="P77" i="26"/>
  <c r="Q63" i="26"/>
  <c r="P80" i="26"/>
  <c r="P78" i="26"/>
  <c r="P74" i="26"/>
  <c r="P68" i="26"/>
  <c r="F93" i="26"/>
  <c r="G109" i="26" s="1"/>
  <c r="G117" i="26" s="1"/>
  <c r="G120" i="26" s="1"/>
  <c r="H112" i="26"/>
  <c r="H72" i="26"/>
  <c r="O84" i="26"/>
  <c r="O82" i="26"/>
  <c r="O66" i="26"/>
  <c r="O75" i="26" s="1"/>
  <c r="P65" i="26"/>
  <c r="O83" i="26"/>
  <c r="O76" i="26"/>
  <c r="O104" i="26"/>
  <c r="P103" i="26"/>
  <c r="P115" i="26" s="1"/>
  <c r="O88" i="26"/>
  <c r="O87" i="26"/>
  <c r="O106" i="26" s="1"/>
  <c r="O103" i="26"/>
  <c r="O115" i="26" s="1"/>
  <c r="N155" i="26"/>
  <c r="N165" i="26" s="1"/>
  <c r="N114" i="26"/>
  <c r="N119" i="26" s="1"/>
  <c r="N118" i="26"/>
  <c r="N141" i="26" s="1"/>
  <c r="G107" i="26"/>
  <c r="G113" i="26" s="1"/>
  <c r="G116" i="26" s="1"/>
  <c r="G91" i="26"/>
  <c r="G92" i="26" l="1"/>
  <c r="P83" i="26"/>
  <c r="P82" i="26"/>
  <c r="P84" i="26"/>
  <c r="P66" i="26"/>
  <c r="Q65" i="26"/>
  <c r="H90" i="26"/>
  <c r="Q68" i="26"/>
  <c r="Q80" i="26"/>
  <c r="Q78" i="26"/>
  <c r="Q81" i="26"/>
  <c r="Q77" i="26"/>
  <c r="R63" i="26"/>
  <c r="Q79" i="26"/>
  <c r="N105" i="26"/>
  <c r="I112" i="26"/>
  <c r="I72" i="26"/>
  <c r="O155" i="26"/>
  <c r="O165" i="26" s="1"/>
  <c r="O118" i="26"/>
  <c r="O141" i="26" s="1"/>
  <c r="O114" i="26"/>
  <c r="O119" i="26" s="1"/>
  <c r="O128" i="26"/>
  <c r="O110" i="26"/>
  <c r="P110" i="26"/>
  <c r="O86" i="26"/>
  <c r="O89" i="26" s="1"/>
  <c r="P104" i="26"/>
  <c r="P87" i="26"/>
  <c r="Q74" i="26"/>
  <c r="P88" i="26"/>
  <c r="P76" i="26"/>
  <c r="J71" i="26"/>
  <c r="K69" i="26"/>
  <c r="K71" i="26" l="1"/>
  <c r="L69" i="26"/>
  <c r="P128" i="26"/>
  <c r="P86" i="26"/>
  <c r="P89" i="26" s="1"/>
  <c r="Q104" i="26"/>
  <c r="Q88" i="26"/>
  <c r="R74" i="26"/>
  <c r="Q87" i="26"/>
  <c r="Q106" i="26" s="1"/>
  <c r="J112" i="26"/>
  <c r="J72" i="26"/>
  <c r="P106" i="26"/>
  <c r="O105" i="26"/>
  <c r="R81" i="26"/>
  <c r="R79" i="26"/>
  <c r="R77" i="26"/>
  <c r="S63" i="26"/>
  <c r="R78" i="26"/>
  <c r="R80" i="26"/>
  <c r="R68" i="26"/>
  <c r="H107" i="26"/>
  <c r="H91" i="26"/>
  <c r="H108" i="26"/>
  <c r="I90" i="26"/>
  <c r="Q84" i="26"/>
  <c r="Q82" i="26"/>
  <c r="Q76" i="26" s="1"/>
  <c r="Q86" i="26" s="1"/>
  <c r="Q89" i="26" s="1"/>
  <c r="Q66" i="26"/>
  <c r="R65" i="26"/>
  <c r="Q83" i="26"/>
  <c r="G93" i="26"/>
  <c r="H109" i="26" s="1"/>
  <c r="H117" i="26" s="1"/>
  <c r="H120" i="26" s="1"/>
  <c r="Q105" i="26" l="1"/>
  <c r="H92" i="26"/>
  <c r="I108" i="26" s="1"/>
  <c r="S80" i="26"/>
  <c r="S78" i="26"/>
  <c r="S79" i="26"/>
  <c r="S81" i="26"/>
  <c r="S77" i="26"/>
  <c r="T63" i="26"/>
  <c r="J90" i="26"/>
  <c r="Q155" i="26"/>
  <c r="Q165" i="26" s="1"/>
  <c r="Q114" i="26"/>
  <c r="Q118" i="26"/>
  <c r="P105" i="26"/>
  <c r="L71" i="26"/>
  <c r="M69" i="26"/>
  <c r="R83" i="26"/>
  <c r="R84" i="26"/>
  <c r="R76" i="26" s="1"/>
  <c r="R86" i="26" s="1"/>
  <c r="R89" i="26" s="1"/>
  <c r="R66" i="26"/>
  <c r="S65" i="26"/>
  <c r="R82" i="26"/>
  <c r="I107" i="26"/>
  <c r="I91" i="26"/>
  <c r="H113" i="26"/>
  <c r="H116" i="26" s="1"/>
  <c r="S68" i="26"/>
  <c r="P155" i="26"/>
  <c r="P165" i="26" s="1"/>
  <c r="P118" i="26"/>
  <c r="P114" i="26"/>
  <c r="P119" i="26" s="1"/>
  <c r="E146" i="26" s="1"/>
  <c r="R87" i="26"/>
  <c r="S74" i="26"/>
  <c r="R104" i="26"/>
  <c r="R88" i="26"/>
  <c r="K72" i="26"/>
  <c r="K112" i="26"/>
  <c r="R105" i="26" l="1"/>
  <c r="J107" i="26"/>
  <c r="J91" i="26"/>
  <c r="T81" i="26"/>
  <c r="T79" i="26"/>
  <c r="T77" i="26"/>
  <c r="U63" i="26"/>
  <c r="T80" i="26"/>
  <c r="T78" i="26"/>
  <c r="S104" i="26"/>
  <c r="S88" i="26"/>
  <c r="S87" i="26"/>
  <c r="S106" i="26" s="1"/>
  <c r="T74" i="26"/>
  <c r="S84" i="26"/>
  <c r="S82" i="26"/>
  <c r="S66" i="26"/>
  <c r="T65" i="26"/>
  <c r="S83" i="26"/>
  <c r="M71" i="26"/>
  <c r="N69" i="26" s="1"/>
  <c r="K90" i="26"/>
  <c r="R106" i="26"/>
  <c r="E145" i="26"/>
  <c r="P141" i="26"/>
  <c r="T68" i="26"/>
  <c r="I92" i="26"/>
  <c r="J108" i="26" s="1"/>
  <c r="L112" i="26"/>
  <c r="L72" i="26"/>
  <c r="Q119" i="26"/>
  <c r="S76" i="26"/>
  <c r="S86" i="26" s="1"/>
  <c r="S89" i="26" s="1"/>
  <c r="H93" i="26"/>
  <c r="N71" i="26" l="1"/>
  <c r="O69" i="26" s="1"/>
  <c r="I109" i="26"/>
  <c r="I93" i="26"/>
  <c r="J109" i="26" s="1"/>
  <c r="U68" i="26"/>
  <c r="T104" i="26"/>
  <c r="T87" i="26"/>
  <c r="U74" i="26"/>
  <c r="T88" i="26"/>
  <c r="U78" i="26"/>
  <c r="U81" i="26"/>
  <c r="U79" i="26"/>
  <c r="J93" i="26"/>
  <c r="K109" i="26" s="1"/>
  <c r="J92" i="26"/>
  <c r="K108" i="26" s="1"/>
  <c r="S105" i="26"/>
  <c r="L90" i="26"/>
  <c r="R155" i="26"/>
  <c r="R165" i="26" s="1"/>
  <c r="R114" i="26"/>
  <c r="R119" i="26" s="1"/>
  <c r="R118" i="26"/>
  <c r="K107" i="26"/>
  <c r="K113" i="26" s="1"/>
  <c r="K116" i="26" s="1"/>
  <c r="D99" i="26"/>
  <c r="K91" i="26"/>
  <c r="M112" i="26"/>
  <c r="M72" i="26"/>
  <c r="T83" i="26"/>
  <c r="T82" i="26"/>
  <c r="T84" i="26"/>
  <c r="T66" i="26"/>
  <c r="U65" i="26"/>
  <c r="S155" i="26"/>
  <c r="S165" i="26" s="1"/>
  <c r="S118" i="26"/>
  <c r="S114" i="26"/>
  <c r="S119" i="26" s="1"/>
  <c r="T76" i="26"/>
  <c r="T86" i="26" s="1"/>
  <c r="T89" i="26" s="1"/>
  <c r="J117" i="26" l="1"/>
  <c r="J113" i="26"/>
  <c r="J116" i="26" s="1"/>
  <c r="O71" i="26"/>
  <c r="P69" i="26" s="1"/>
  <c r="T105" i="26"/>
  <c r="U84" i="26"/>
  <c r="U82" i="26"/>
  <c r="U66" i="26"/>
  <c r="U83" i="26"/>
  <c r="M90" i="26"/>
  <c r="K92" i="26"/>
  <c r="L108" i="26" s="1"/>
  <c r="U80" i="26"/>
  <c r="U104" i="26"/>
  <c r="U88" i="26"/>
  <c r="U87" i="26"/>
  <c r="U106" i="26" s="1"/>
  <c r="L107" i="26"/>
  <c r="L91" i="26"/>
  <c r="K117" i="26"/>
  <c r="U77" i="26"/>
  <c r="U76" i="26" s="1"/>
  <c r="T106" i="26"/>
  <c r="I117" i="26"/>
  <c r="I120" i="26" s="1"/>
  <c r="I113" i="26"/>
  <c r="I116" i="26" s="1"/>
  <c r="N112" i="26"/>
  <c r="N72" i="26"/>
  <c r="P71" i="26" l="1"/>
  <c r="Q69" i="26" s="1"/>
  <c r="E96" i="26"/>
  <c r="U86" i="26"/>
  <c r="U155" i="26"/>
  <c r="U165" i="26" s="1"/>
  <c r="U114" i="26"/>
  <c r="U118" i="26"/>
  <c r="N90" i="26"/>
  <c r="T155" i="26"/>
  <c r="T165" i="26" s="1"/>
  <c r="T114" i="26"/>
  <c r="T119" i="26" s="1"/>
  <c r="T118" i="26"/>
  <c r="K120" i="26"/>
  <c r="D147" i="26" s="1"/>
  <c r="D144" i="26"/>
  <c r="L93" i="26"/>
  <c r="L92" i="26"/>
  <c r="M108" i="26" s="1"/>
  <c r="K93" i="26"/>
  <c r="M107" i="26"/>
  <c r="M91" i="26"/>
  <c r="O72" i="26"/>
  <c r="O112" i="26"/>
  <c r="J120" i="26"/>
  <c r="Q71" i="26" l="1"/>
  <c r="R69" i="26"/>
  <c r="E98" i="26"/>
  <c r="U89" i="26"/>
  <c r="O90" i="26"/>
  <c r="M92" i="26"/>
  <c r="N108" i="26" s="1"/>
  <c r="L109" i="26"/>
  <c r="M109" i="26"/>
  <c r="M117" i="26" s="1"/>
  <c r="M113" i="26"/>
  <c r="M116" i="26" s="1"/>
  <c r="N107" i="26"/>
  <c r="N91" i="26"/>
  <c r="U119" i="26"/>
  <c r="P112" i="26"/>
  <c r="P72" i="26"/>
  <c r="P90" i="26" s="1"/>
  <c r="N92" i="26" l="1"/>
  <c r="O108" i="26" s="1"/>
  <c r="U105" i="26"/>
  <c r="R71" i="26"/>
  <c r="P107" i="26"/>
  <c r="P91" i="26"/>
  <c r="L117" i="26"/>
  <c r="L120" i="26" s="1"/>
  <c r="L113" i="26"/>
  <c r="L116" i="26" s="1"/>
  <c r="M93" i="26"/>
  <c r="O107" i="26"/>
  <c r="O91" i="26"/>
  <c r="Q112" i="26"/>
  <c r="Q72" i="26"/>
  <c r="R112" i="26" l="1"/>
  <c r="R72" i="26"/>
  <c r="Q90" i="26"/>
  <c r="O92" i="26"/>
  <c r="P108" i="26" s="1"/>
  <c r="N109" i="26"/>
  <c r="O109" i="26"/>
  <c r="O117" i="26" s="1"/>
  <c r="P92" i="26"/>
  <c r="Q108" i="26" s="1"/>
  <c r="S69" i="26"/>
  <c r="M120" i="26"/>
  <c r="N93" i="26"/>
  <c r="R90" i="26" l="1"/>
  <c r="S71" i="26"/>
  <c r="T69" i="26"/>
  <c r="P93" i="26"/>
  <c r="N117" i="26"/>
  <c r="N120" i="26" s="1"/>
  <c r="N113" i="26"/>
  <c r="N116" i="26" s="1"/>
  <c r="O93" i="26"/>
  <c r="P109" i="26" s="1"/>
  <c r="P117" i="26" s="1"/>
  <c r="Q107" i="26"/>
  <c r="Q91" i="26"/>
  <c r="O113" i="26"/>
  <c r="O116" i="26" s="1"/>
  <c r="Q92" i="26" l="1"/>
  <c r="R108" i="26" s="1"/>
  <c r="E144" i="26"/>
  <c r="P120" i="26"/>
  <c r="E147" i="26" s="1"/>
  <c r="T71" i="26"/>
  <c r="U69" i="26"/>
  <c r="U71" i="26" s="1"/>
  <c r="O120" i="26"/>
  <c r="Q113" i="26"/>
  <c r="Q116" i="26" s="1"/>
  <c r="Q109" i="26"/>
  <c r="Q117" i="26" s="1"/>
  <c r="Q120" i="26" s="1"/>
  <c r="S72" i="26"/>
  <c r="S90" i="26" s="1"/>
  <c r="S112" i="26"/>
  <c r="R107" i="26"/>
  <c r="R91" i="26"/>
  <c r="P113" i="26"/>
  <c r="P116" i="26" s="1"/>
  <c r="R92" i="26" l="1"/>
  <c r="S108" i="26" s="1"/>
  <c r="S107" i="26"/>
  <c r="S91" i="26"/>
  <c r="U112" i="26"/>
  <c r="U72" i="26"/>
  <c r="T112" i="26"/>
  <c r="T72" i="26"/>
  <c r="Q93" i="26"/>
  <c r="R109" i="26" s="1"/>
  <c r="R117" i="26" s="1"/>
  <c r="R120" i="26" s="1"/>
  <c r="T90" i="26" l="1"/>
  <c r="U90" i="26"/>
  <c r="S92" i="26"/>
  <c r="T108" i="26" s="1"/>
  <c r="R113" i="26"/>
  <c r="R116" i="26" s="1"/>
  <c r="S113" i="26"/>
  <c r="S116" i="26" s="1"/>
  <c r="R93" i="26"/>
  <c r="S109" i="26" s="1"/>
  <c r="S117" i="26" s="1"/>
  <c r="S120" i="26" s="1"/>
  <c r="S93" i="26" l="1"/>
  <c r="U107" i="26"/>
  <c r="E99" i="26"/>
  <c r="U91" i="26"/>
  <c r="T107" i="26"/>
  <c r="T91" i="26"/>
  <c r="T93" i="26" l="1"/>
  <c r="U109" i="26" s="1"/>
  <c r="T92" i="26"/>
  <c r="U108" i="26" s="1"/>
  <c r="U93" i="26"/>
  <c r="U92" i="26"/>
  <c r="T109" i="26"/>
  <c r="T117" i="26" s="1"/>
  <c r="T120" i="26" s="1"/>
  <c r="U117" i="26" l="1"/>
  <c r="U120" i="26" s="1"/>
  <c r="U113" i="26"/>
  <c r="U116" i="26" s="1"/>
  <c r="T113" i="26"/>
  <c r="T116" i="26" s="1"/>
</calcChain>
</file>

<file path=xl/sharedStrings.xml><?xml version="1.0" encoding="utf-8"?>
<sst xmlns="http://schemas.openxmlformats.org/spreadsheetml/2006/main" count="781" uniqueCount="309">
  <si>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</si>
  <si>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</si>
  <si>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</si>
  <si>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</si>
  <si>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</si>
  <si>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</si>
  <si>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</si>
  <si>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</si>
  <si>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</si>
  <si>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</si>
  <si>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</si>
  <si>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</si>
  <si>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</si>
  <si>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</si>
  <si>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</si>
  <si>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</si>
  <si>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</si>
  <si>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</si>
  <si>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</si>
  <si>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</si>
  <si>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</si>
  <si>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</si>
  <si>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</si>
  <si>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</si>
  <si>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</si>
  <si>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</si>
  <si>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</si>
  <si>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</si>
  <si>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</si>
  <si>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</si>
  <si>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</si>
  <si>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</si>
  <si>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</si>
  <si>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</si>
  <si>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</si>
  <si>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</si>
  <si>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</si>
  <si>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</si>
  <si>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</si>
  <si>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</si>
  <si>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</si>
  <si>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</si>
  <si>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</si>
  <si>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</si>
  <si>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</si>
  <si>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</si>
  <si>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</si>
  <si>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</si>
  <si>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</si>
  <si>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</si>
  <si>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</si>
  <si>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</si>
  <si>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</si>
  <si>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</si>
  <si>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</si>
  <si>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</si>
  <si>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</si>
  <si>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</si>
  <si>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</si>
  <si>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</si>
  <si>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</si>
  <si>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</si>
  <si>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</si>
  <si>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</si>
  <si>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</si>
  <si>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</si>
  <si>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</si>
  <si>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</si>
  <si>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</si>
  <si>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</si>
  <si>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</si>
  <si>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</si>
  <si>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</si>
  <si>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</si>
  <si>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</si>
  <si>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</si>
  <si>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</si>
  <si>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</si>
  <si>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</si>
  <si>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</si>
  <si>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</si>
  <si>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</si>
  <si>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</si>
  <si>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</si>
  <si>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</si>
  <si>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</si>
  <si>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</si>
  <si>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</si>
  <si>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</si>
  <si>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</si>
  <si>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</si>
  <si>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</si>
  <si>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</si>
  <si>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</si>
  <si>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</si>
  <si>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</si>
  <si>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</si>
  <si>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</si>
  <si>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</si>
  <si>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</si>
  <si>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</si>
  <si>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</si>
  <si>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</si>
  <si>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</si>
  <si>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</si>
  <si>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</si>
  <si>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</si>
  <si>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</si>
  <si>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</si>
  <si>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</si>
  <si>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</si>
  <si>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</si>
  <si>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</si>
  <si>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</si>
  <si>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</si>
  <si>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</si>
  <si>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</si>
  <si>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</si>
  <si>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</si>
  <si>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</si>
  <si>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</si>
  <si>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</si>
  <si>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</si>
  <si>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Срок амортизации,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</si>
  <si>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</si>
  <si>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</si>
  <si>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</si>
  <si>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</si>
  <si>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</si>
  <si>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</si>
  <si>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</si>
  <si>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</si>
  <si>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</si>
  <si>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</si>
  <si>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</si>
  <si>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</si>
  <si>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</si>
  <si>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</si>
  <si>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</si>
  <si>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</si>
  <si>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</si>
  <si>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</si>
  <si>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</si>
  <si>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</si>
  <si>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</si>
  <si>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</si>
  <si>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</si>
  <si>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</si>
  <si>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</si>
  <si>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</si>
  <si>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</si>
  <si>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</si>
  <si>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</si>
  <si>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</si>
  <si>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</si>
  <si>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</si>
  <si>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</si>
  <si>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</si>
  <si>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</si>
  <si>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</si>
  <si>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</si>
  <si>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</si>
  <si>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</si>
  <si>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</si>
  <si>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</si>
  <si>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</si>
  <si>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</si>
  <si>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</si>
  <si>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</si>
  <si>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</si>
  <si>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</si>
  <si>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</si>
  <si>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</si>
  <si>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</si>
  <si>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</si>
  <si>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</si>
  <si>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</si>
  <si>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</si>
  <si>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</si>
  <si>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</si>
  <si>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</si>
  <si>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</si>
  <si>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</si>
  <si>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</si>
  <si>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</si>
  <si>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</si>
  <si>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</si>
  <si>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</si>
  <si>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</si>
  <si>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</si>
  <si>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</si>
  <si>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</si>
  <si>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</si>
  <si>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</si>
  <si>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</si>
  <si>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</si>
  <si>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</si>
  <si>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</si>
  <si>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</si>
  <si>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</si>
  <si>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</si>
  <si>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</si>
  <si>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</si>
  <si>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</si>
  <si>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</si>
  <si>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</si>
  <si>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</si>
  <si>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</si>
  <si>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</si>
  <si>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</si>
  <si>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</si>
  <si>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</si>
  <si>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</si>
  <si>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</si>
  <si>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</si>
  <si>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</si>
  <si>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</si>
  <si>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создание программного продукта</t>
  </si>
  <si>
    <t>Разработка программного обеспечения</t>
  </si>
  <si>
    <t>Освоение капитальных вложений в прогнозных ценах соответствующих лет всего, млн рублей  (с НДС)</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</si>
  <si>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</si>
  <si>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</si>
  <si>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</si>
  <si>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</si>
  <si>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</si>
  <si>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</si>
  <si>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</si>
  <si>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</si>
  <si>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программныого комплекса "Энергосфера 9"</t>
  </si>
  <si>
    <t>Срок амортизации (телевизор), лет</t>
  </si>
  <si>
    <t>Срок амортизации (КЛ),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</si>
  <si>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</si>
  <si>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</si>
  <si>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</si>
  <si>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</si>
  <si>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</si>
  <si>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</si>
  <si>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</si>
  <si>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</si>
  <si>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</si>
  <si>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</si>
  <si>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</si>
  <si>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</si>
  <si>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</si>
  <si>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</si>
  <si>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</si>
  <si>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</si>
  <si>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</si>
  <si>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</si>
  <si>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</si>
  <si>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</si>
  <si>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</si>
  <si>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</si>
  <si>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</si>
  <si>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</si>
  <si>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(вычислит.техника)</t>
  </si>
  <si>
    <t>Амортизация (телевизор)</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</si>
  <si>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</si>
  <si>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</si>
  <si>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</si>
  <si>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</si>
  <si>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</si>
  <si>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</si>
  <si>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</si>
  <si>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</si>
  <si>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</si>
  <si>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</si>
  <si>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</si>
  <si>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</si>
  <si>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</si>
  <si>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</si>
  <si>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</si>
  <si>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</si>
  <si>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</si>
  <si>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</si>
  <si>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</si>
  <si>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</si>
  <si>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</si>
  <si>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</si>
  <si>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</si>
  <si>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</si>
  <si>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</si>
  <si>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</si>
  <si>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</si>
  <si>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</si>
  <si>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</si>
  <si>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</si>
  <si>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</si>
  <si>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</si>
  <si>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</si>
  <si>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</si>
  <si>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</si>
  <si>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</si>
  <si>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</si>
  <si>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</si>
  <si>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</si>
  <si>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</si>
  <si>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</si>
  <si>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</si>
  <si>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</si>
  <si>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</si>
  <si>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</si>
  <si>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</si>
  <si>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</si>
  <si>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О_0000000830</t>
  </si>
  <si>
    <t>Программное обеспечение для организации комплексного учета энергоресурсов и диспетчеризации в промышленности, энергетики и ЖКХ</t>
  </si>
  <si>
    <t>Разработка программного обеспечения "Геоинформационная система городских электрических сетей" (блок №7)</t>
  </si>
  <si>
    <t>Идентификатор</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</si>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</sst>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42" fillId="0" borderId="0"/>
    <xf numFmtId="0" fontId="11" fillId="0" borderId="0"/>
    <xf numFmtId="0" fontId="42" fillId="0" borderId="0"/>
  </cellStyleXfs>
  <cellXfs count="37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49" fontId="52" fillId="24" borderId="1" xfId="69" applyNumberFormat="1" applyFont="1" applyFill="1" applyBorder="1" applyAlignment="1">
      <alignment horizontal="left" vertical="center" wrapText="1" indent="1"/>
    </xf>
    <xf numFmtId="0" fontId="53" fillId="0" borderId="0" xfId="2" applyFont="1" applyFill="1" applyBorder="1" applyAlignment="1">
      <alignment vertical="center"/>
    </xf>
    <xf numFmtId="0" fontId="11" fillId="0" borderId="0" xfId="2" applyFont="1" applyFill="1" applyBorder="1" applyAlignment="1">
      <alignment vertical="center"/>
    </xf>
    <xf numFmtId="4" fontId="43" fillId="0" borderId="0" xfId="2" applyNumberFormat="1" applyFont="1" applyFill="1" applyBorder="1" applyAlignment="1">
      <alignment horizontal="center" vertical="center"/>
    </xf>
    <xf numFmtId="49" fontId="43" fillId="24" borderId="1" xfId="69" applyNumberFormat="1" applyFont="1" applyFill="1" applyBorder="1" applyAlignment="1">
      <alignment horizontal="left" vertical="center" wrapText="1" indent="1"/>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11" fillId="0" borderId="25" xfId="2" applyFont="1" applyFill="1" applyBorder="1" applyAlignment="1">
      <alignment vertical="center"/>
    </xf>
    <xf numFmtId="4" fontId="52" fillId="0" borderId="35" xfId="2" applyNumberFormat="1"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2" xfId="2" applyNumberFormat="1" applyFont="1" applyFill="1" applyBorder="1" applyAlignment="1">
      <alignment vertical="center"/>
    </xf>
    <xf numFmtId="0" fontId="11" fillId="0" borderId="35" xfId="2"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69" fontId="52" fillId="0" borderId="35"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1" applyNumberFormat="1" applyFont="1" applyFill="1" applyBorder="1" applyAlignment="1">
      <alignment horizontal="right" vertical="center"/>
    </xf>
    <xf numFmtId="4" fontId="53" fillId="0" borderId="38" xfId="71"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5" fillId="0" borderId="0" xfId="2" applyFont="1" applyFill="1" applyBorder="1" applyAlignment="1">
      <alignment horizontal="center" vertical="center"/>
    </xf>
    <xf numFmtId="0" fontId="56"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7"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11" fillId="0" borderId="0" xfId="2" applyFont="1" applyFill="1" applyBorder="1" applyAlignment="1">
      <alignment horizontal="center" vertical="center"/>
    </xf>
    <xf numFmtId="170" fontId="53" fillId="0" borderId="0" xfId="2" applyNumberFormat="1" applyFont="1" applyFill="1" applyBorder="1" applyAlignment="1">
      <alignment horizontal="center" vertical="center"/>
    </xf>
    <xf numFmtId="0" fontId="58" fillId="0" borderId="0" xfId="2" applyFont="1" applyFill="1" applyBorder="1" applyAlignment="1">
      <alignment vertical="center"/>
    </xf>
    <xf numFmtId="169" fontId="59" fillId="0" borderId="0" xfId="2" applyNumberFormat="1" applyFont="1" applyFill="1" applyBorder="1" applyAlignment="1">
      <alignment horizontal="center" vertical="center"/>
    </xf>
    <xf numFmtId="3" fontId="60" fillId="0" borderId="0" xfId="2" applyNumberFormat="1" applyFont="1" applyFill="1" applyAlignment="1">
      <alignment vertical="center"/>
    </xf>
    <xf numFmtId="3" fontId="58" fillId="0" borderId="0" xfId="2" applyNumberFormat="1" applyFont="1" applyFill="1" applyAlignment="1">
      <alignment vertical="center"/>
    </xf>
    <xf numFmtId="0" fontId="58"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50" fillId="0" borderId="0" xfId="2" applyFont="1" applyFill="1" applyAlignment="1">
      <alignment horizontal="center" vertical="center"/>
    </xf>
    <xf numFmtId="0" fontId="40" fillId="0" borderId="0" xfId="2" applyFont="1" applyFill="1" applyBorder="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ПП-2007Г. ООО" xfId="69"/>
    <cellStyle name="Обычный_Расчеты по проектам техприсоединение РЭК_1" xfId="71"/>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sheetData sheetId="472"/>
      <sheetData sheetId="473"/>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refreshError="1"/>
      <sheetData sheetId="603" refreshError="1"/>
      <sheetData sheetId="604" refreshError="1"/>
      <sheetData sheetId="605" refreshError="1"/>
      <sheetData sheetId="606" refreshError="1"/>
      <sheetData sheetId="607"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58">
          <cell r="D58">
            <v>3054.7000000000003</v>
          </cell>
        </row>
        <row r="59">
          <cell r="D59">
            <v>5230</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диапазоны"/>
      <sheetName val="REESTR"/>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ow r="2">
          <cell r="A2">
            <v>0</v>
          </cell>
        </row>
      </sheetData>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v>0</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2">
          <cell r="A2">
            <v>0</v>
          </cell>
        </row>
      </sheetData>
      <sheetData sheetId="309" refreshError="1"/>
      <sheetData sheetId="310" refreshError="1"/>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ow r="2">
          <cell r="A2">
            <v>0</v>
          </cell>
        </row>
      </sheetData>
      <sheetData sheetId="324">
        <row r="2">
          <cell r="A2">
            <v>0</v>
          </cell>
        </row>
      </sheetData>
      <sheetData sheetId="325" refreshError="1"/>
      <sheetData sheetId="326" refreshError="1"/>
      <sheetData sheetId="327" refreshError="1"/>
      <sheetData sheetId="328" refreshError="1"/>
      <sheetData sheetId="329">
        <row r="2">
          <cell r="A2">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sheetData sheetId="434"/>
      <sheetData sheetId="435"/>
      <sheetData sheetId="436"/>
      <sheetData sheetId="437">
        <row r="8">
          <cell r="D8">
            <v>15739</v>
          </cell>
        </row>
      </sheetData>
      <sheetData sheetId="438">
        <row r="8">
          <cell r="D8">
            <v>15739</v>
          </cell>
        </row>
      </sheetData>
      <sheetData sheetId="439">
        <row r="8">
          <cell r="D8">
            <v>15739</v>
          </cell>
        </row>
      </sheetData>
      <sheetData sheetId="440">
        <row r="8">
          <cell r="D8">
            <v>15739</v>
          </cell>
        </row>
      </sheetData>
      <sheetData sheetId="441">
        <row r="8">
          <cell r="D8">
            <v>15739</v>
          </cell>
        </row>
      </sheetData>
      <sheetData sheetId="442">
        <row r="8">
          <cell r="D8">
            <v>15739</v>
          </cell>
        </row>
      </sheetData>
      <sheetData sheetId="443">
        <row r="8">
          <cell r="D8">
            <v>15739</v>
          </cell>
        </row>
      </sheetData>
      <sheetData sheetId="444">
        <row r="8">
          <cell r="D8">
            <v>15739</v>
          </cell>
        </row>
      </sheetData>
      <sheetData sheetId="445">
        <row r="8">
          <cell r="D8">
            <v>15739</v>
          </cell>
        </row>
      </sheetData>
      <sheetData sheetId="446">
        <row r="8">
          <cell r="D8">
            <v>15739</v>
          </cell>
        </row>
      </sheetData>
      <sheetData sheetId="447">
        <row r="8">
          <cell r="D8">
            <v>15739</v>
          </cell>
        </row>
      </sheetData>
      <sheetData sheetId="448">
        <row r="8">
          <cell r="D8">
            <v>15739</v>
          </cell>
        </row>
      </sheetData>
      <sheetData sheetId="449">
        <row r="8">
          <cell r="D8">
            <v>15739</v>
          </cell>
        </row>
      </sheetData>
      <sheetData sheetId="450">
        <row r="8">
          <cell r="D8">
            <v>15739</v>
          </cell>
        </row>
      </sheetData>
      <sheetData sheetId="451">
        <row r="8">
          <cell r="D8">
            <v>15739</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2">
          <cell r="A2">
            <v>0</v>
          </cell>
        </row>
      </sheetData>
      <sheetData sheetId="485">
        <row r="8">
          <cell r="D8">
            <v>15739</v>
          </cell>
        </row>
      </sheetData>
      <sheetData sheetId="486">
        <row r="8">
          <cell r="D8">
            <v>15739</v>
          </cell>
        </row>
      </sheetData>
      <sheetData sheetId="487">
        <row r="2">
          <cell r="A2">
            <v>0</v>
          </cell>
        </row>
      </sheetData>
      <sheetData sheetId="488">
        <row r="2">
          <cell r="A2">
            <v>0</v>
          </cell>
        </row>
      </sheetData>
      <sheetData sheetId="489">
        <row r="2">
          <cell r="A2" t="str">
            <v>ТЭС-1</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sheetData sheetId="663" refreshError="1"/>
      <sheetData sheetId="664" refreshError="1"/>
      <sheetData sheetId="665" refreshError="1"/>
      <sheetData sheetId="666" refreshError="1"/>
      <sheetData sheetId="667" refreshError="1"/>
      <sheetData sheetId="668" refreshError="1"/>
      <sheetData sheetId="669">
        <row r="2">
          <cell r="A2">
            <v>0</v>
          </cell>
        </row>
      </sheetData>
      <sheetData sheetId="670">
        <row r="2">
          <cell r="A2">
            <v>0</v>
          </cell>
        </row>
      </sheetData>
      <sheetData sheetId="671">
        <row r="2">
          <cell r="A2">
            <v>0</v>
          </cell>
        </row>
      </sheetData>
      <sheetData sheetId="672" refreshError="1"/>
      <sheetData sheetId="673" refreshError="1"/>
      <sheetData sheetId="674" refreshError="1"/>
      <sheetData sheetId="675"/>
      <sheetData sheetId="676"/>
      <sheetData sheetId="677" refreshError="1"/>
      <sheetData sheetId="678" refreshError="1"/>
      <sheetData sheetId="679" refreshError="1"/>
      <sheetData sheetId="680" refreshError="1"/>
      <sheetData sheetId="681"/>
      <sheetData sheetId="682"/>
      <sheetData sheetId="683"/>
      <sheetData sheetId="684" refreshError="1"/>
      <sheetData sheetId="685">
        <row r="9">
          <cell r="C9" t="str">
            <v>ВСЕГО</v>
          </cell>
        </row>
      </sheetData>
      <sheetData sheetId="686">
        <row r="9">
          <cell r="C9" t="str">
            <v>ВСЕГО</v>
          </cell>
        </row>
      </sheetData>
      <sheetData sheetId="687">
        <row r="9">
          <cell r="C9" t="str">
            <v>ВСЕГО</v>
          </cell>
        </row>
      </sheetData>
      <sheetData sheetId="688">
        <row r="9">
          <cell r="C9" t="str">
            <v>ВСЕГО</v>
          </cell>
        </row>
      </sheetData>
      <sheetData sheetId="689">
        <row r="9">
          <cell r="C9" t="str">
            <v>ВСЕГО</v>
          </cell>
        </row>
      </sheetData>
      <sheetData sheetId="690">
        <row r="9">
          <cell r="C9" t="str">
            <v>ВСЕГО</v>
          </cell>
        </row>
      </sheetData>
      <sheetData sheetId="691">
        <row r="9">
          <cell r="C9" t="str">
            <v>ВСЕГО</v>
          </cell>
        </row>
      </sheetData>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refreshError="1"/>
      <sheetData sheetId="742">
        <row r="15">
          <cell r="F15" t="str">
            <v>План движения потоков наличности ОАО "Ленэнерго" на 4 квартал 2012 года</v>
          </cell>
        </row>
      </sheetData>
      <sheetData sheetId="743">
        <row r="8">
          <cell r="D8">
            <v>15739</v>
          </cell>
        </row>
      </sheetData>
      <sheetData sheetId="744" refreshError="1"/>
      <sheetData sheetId="745" refreshError="1"/>
      <sheetData sheetId="746" refreshError="1"/>
      <sheetData sheetId="747" refreshError="1"/>
      <sheetData sheetId="748" refreshError="1"/>
      <sheetData sheetId="74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4" zoomScale="115" zoomScaleSheetLayoutView="115" workbookViewId="0">
      <selection activeCell="D21" sqref="D21"/>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4" t="s">
        <v>174</v>
      </c>
      <c r="B5" s="294"/>
      <c r="C5" s="294"/>
      <c r="D5" s="294"/>
      <c r="E5" s="96"/>
      <c r="F5" s="96"/>
      <c r="G5" s="96"/>
      <c r="H5" s="96"/>
      <c r="I5" s="96"/>
      <c r="J5" s="96"/>
      <c r="K5" s="96"/>
    </row>
    <row r="6" spans="1:23" s="11" customFormat="1" ht="18.75" x14ac:dyDescent="0.3">
      <c r="A6" s="16"/>
      <c r="B6" s="16"/>
      <c r="G6" s="15"/>
      <c r="H6" s="15"/>
      <c r="I6" s="14"/>
    </row>
    <row r="7" spans="1:23" s="11" customFormat="1" ht="18.75" x14ac:dyDescent="0.2">
      <c r="A7" s="298" t="s">
        <v>8</v>
      </c>
      <c r="B7" s="298"/>
      <c r="C7" s="298"/>
      <c r="D7" s="298"/>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7" t="s">
        <v>304</v>
      </c>
      <c r="B9" s="297"/>
      <c r="C9" s="297"/>
      <c r="D9" s="297"/>
      <c r="E9" s="7"/>
      <c r="F9" s="7"/>
      <c r="G9" s="7"/>
      <c r="H9" s="7"/>
      <c r="I9" s="7"/>
      <c r="J9" s="12"/>
      <c r="K9" s="12"/>
      <c r="L9" s="12"/>
      <c r="M9" s="12"/>
      <c r="N9" s="12"/>
      <c r="O9" s="12"/>
      <c r="P9" s="12"/>
      <c r="Q9" s="12"/>
      <c r="R9" s="12"/>
      <c r="S9" s="12"/>
      <c r="T9" s="12"/>
      <c r="U9" s="12"/>
      <c r="V9" s="12"/>
      <c r="W9" s="12"/>
    </row>
    <row r="10" spans="1:23" s="11" customFormat="1" ht="18.75" x14ac:dyDescent="0.2">
      <c r="A10" s="295" t="s">
        <v>7</v>
      </c>
      <c r="B10" s="295"/>
      <c r="C10" s="295"/>
      <c r="D10" s="295"/>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7" t="s">
        <v>305</v>
      </c>
      <c r="B12" s="297"/>
      <c r="C12" s="297"/>
      <c r="D12" s="297"/>
      <c r="E12" s="7"/>
      <c r="F12" s="7"/>
      <c r="G12" s="7"/>
      <c r="H12" s="7"/>
      <c r="I12" s="7"/>
      <c r="J12" s="7"/>
      <c r="K12" s="7"/>
      <c r="L12" s="7"/>
      <c r="M12" s="7"/>
      <c r="N12" s="7"/>
      <c r="O12" s="7"/>
      <c r="P12" s="7"/>
      <c r="Q12" s="7"/>
      <c r="R12" s="7"/>
      <c r="S12" s="7"/>
      <c r="T12" s="7"/>
      <c r="U12" s="7"/>
      <c r="V12" s="7"/>
      <c r="W12" s="7"/>
    </row>
    <row r="13" spans="1:23" s="2" customFormat="1" ht="15" customHeight="1" x14ac:dyDescent="0.2">
      <c r="A13" s="295" t="s">
        <v>6</v>
      </c>
      <c r="B13" s="295"/>
      <c r="C13" s="295"/>
      <c r="D13" s="295"/>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6" t="s">
        <v>155</v>
      </c>
      <c r="B15" s="296"/>
      <c r="C15" s="297"/>
      <c r="D15" s="297"/>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164</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171</v>
      </c>
      <c r="C19" s="28" t="s">
        <v>193</v>
      </c>
      <c r="D19" s="29" t="s">
        <v>216</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171</v>
      </c>
      <c r="C20" s="28" t="s">
        <v>151</v>
      </c>
      <c r="D20" s="29" t="s">
        <v>217</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171</v>
      </c>
      <c r="C21" s="28" t="s">
        <v>78</v>
      </c>
      <c r="D21" s="29" t="s">
        <v>204</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171</v>
      </c>
      <c r="C22" s="28" t="s">
        <v>12</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171</v>
      </c>
      <c r="C23" s="28" t="s">
        <v>10</v>
      </c>
      <c r="D23" s="29">
        <v>2025</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168</v>
      </c>
      <c r="C24" s="32" t="s">
        <v>175</v>
      </c>
      <c r="D24" s="29" t="s">
        <v>218</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169</v>
      </c>
      <c r="C25" s="32" t="s">
        <v>195</v>
      </c>
      <c r="D25" s="29" t="s">
        <v>194</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169</v>
      </c>
      <c r="C26" s="32" t="s">
        <v>161</v>
      </c>
      <c r="D26" s="29" t="s">
        <v>196</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165</v>
      </c>
      <c r="C27" s="32" t="s">
        <v>144</v>
      </c>
      <c r="D27" s="29" t="s">
        <v>176</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166</v>
      </c>
      <c r="C28" s="32" t="s">
        <v>156</v>
      </c>
      <c r="D28" s="29" t="s">
        <v>206</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167</v>
      </c>
      <c r="C29" s="32" t="s">
        <v>157</v>
      </c>
      <c r="D29" s="135" t="s">
        <v>205</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142</v>
      </c>
      <c r="B30" s="130" t="s">
        <v>170</v>
      </c>
      <c r="C30" s="32" t="s">
        <v>158</v>
      </c>
      <c r="D30" s="29" t="s">
        <v>197</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139</v>
      </c>
      <c r="B31" s="130" t="s">
        <v>188</v>
      </c>
      <c r="C31" s="32" t="s">
        <v>191</v>
      </c>
      <c r="D31" s="29" t="s">
        <v>197</v>
      </c>
      <c r="E31" s="20"/>
      <c r="F31" s="20"/>
      <c r="G31" s="20"/>
      <c r="H31" s="20"/>
      <c r="I31" s="20"/>
      <c r="J31" s="20"/>
      <c r="K31" s="20"/>
      <c r="L31" s="20"/>
      <c r="M31" s="20"/>
      <c r="N31" s="20"/>
      <c r="O31" s="20"/>
      <c r="P31" s="20"/>
      <c r="Q31" s="20"/>
      <c r="R31" s="20"/>
      <c r="S31" s="20"/>
      <c r="T31" s="20"/>
      <c r="U31" s="20"/>
      <c r="V31" s="20"/>
      <c r="W31" s="20"/>
    </row>
    <row r="32" spans="1:23" ht="189" x14ac:dyDescent="0.25">
      <c r="A32" s="21" t="s">
        <v>187</v>
      </c>
      <c r="B32" s="130" t="s">
        <v>189</v>
      </c>
      <c r="C32" s="32" t="s">
        <v>190</v>
      </c>
      <c r="D32" s="29" t="s">
        <v>197</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X16" sqref="X1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4" t="s">
        <v>174</v>
      </c>
      <c r="B5" s="294"/>
      <c r="C5" s="294"/>
      <c r="D5" s="294"/>
      <c r="E5" s="294"/>
      <c r="F5" s="294"/>
      <c r="G5" s="294"/>
      <c r="H5" s="294"/>
      <c r="I5" s="294"/>
      <c r="J5" s="294"/>
      <c r="K5" s="294"/>
      <c r="L5" s="294"/>
    </row>
    <row r="7" spans="1:12" ht="18.75" x14ac:dyDescent="0.25">
      <c r="A7" s="298" t="s">
        <v>181</v>
      </c>
      <c r="B7" s="298"/>
      <c r="C7" s="298"/>
      <c r="D7" s="298"/>
      <c r="E7" s="298"/>
      <c r="F7" s="298"/>
      <c r="G7" s="298"/>
      <c r="H7" s="298"/>
      <c r="I7" s="298"/>
      <c r="J7" s="298"/>
      <c r="K7" s="298"/>
      <c r="L7" s="298"/>
    </row>
    <row r="8" spans="1:12" ht="18.75" x14ac:dyDescent="0.25">
      <c r="A8" s="298"/>
      <c r="B8" s="298"/>
      <c r="C8" s="298"/>
      <c r="D8" s="298"/>
      <c r="E8" s="298"/>
      <c r="F8" s="298"/>
      <c r="G8" s="298"/>
      <c r="H8" s="298"/>
      <c r="I8" s="298"/>
      <c r="J8" s="298"/>
      <c r="K8" s="298"/>
      <c r="L8" s="298"/>
    </row>
    <row r="9" spans="1:12" ht="18.75" x14ac:dyDescent="0.25">
      <c r="A9" s="297" t="str">
        <f>'1. паспорт описание'!A9:D9</f>
        <v>О_0000000830</v>
      </c>
      <c r="B9" s="297"/>
      <c r="C9" s="297"/>
      <c r="D9" s="297"/>
      <c r="E9" s="297"/>
      <c r="F9" s="297"/>
      <c r="G9" s="297"/>
      <c r="H9" s="297"/>
      <c r="I9" s="297"/>
      <c r="J9" s="297"/>
      <c r="K9" s="297"/>
      <c r="L9" s="297"/>
    </row>
    <row r="10" spans="1:12" ht="15.75" x14ac:dyDescent="0.25">
      <c r="A10" s="295" t="s">
        <v>7</v>
      </c>
      <c r="B10" s="295"/>
      <c r="C10" s="295"/>
      <c r="D10" s="295"/>
      <c r="E10" s="295"/>
      <c r="F10" s="295"/>
      <c r="G10" s="295"/>
      <c r="H10" s="295"/>
      <c r="I10" s="295"/>
      <c r="J10" s="295"/>
      <c r="K10" s="295"/>
      <c r="L10" s="295"/>
    </row>
    <row r="11" spans="1:12" ht="18.75" x14ac:dyDescent="0.25">
      <c r="A11" s="300"/>
      <c r="B11" s="300"/>
      <c r="C11" s="300"/>
      <c r="D11" s="300"/>
      <c r="E11" s="300"/>
      <c r="F11" s="300"/>
      <c r="G11" s="300"/>
      <c r="H11" s="300"/>
      <c r="I11" s="300"/>
      <c r="J11" s="300"/>
      <c r="K11" s="300"/>
      <c r="L11" s="300"/>
    </row>
    <row r="12" spans="1:12" ht="63.75" customHeight="1" x14ac:dyDescent="0.25">
      <c r="A12" s="296"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2" s="296"/>
      <c r="C12" s="296"/>
      <c r="D12" s="296"/>
      <c r="E12" s="296"/>
      <c r="F12" s="296"/>
      <c r="G12" s="296"/>
      <c r="H12" s="296"/>
      <c r="I12" s="296"/>
      <c r="J12" s="296"/>
      <c r="K12" s="296"/>
      <c r="L12" s="296"/>
    </row>
    <row r="13" spans="1:12" ht="15.75" x14ac:dyDescent="0.25">
      <c r="A13" s="295" t="s">
        <v>6</v>
      </c>
      <c r="B13" s="295"/>
      <c r="C13" s="295"/>
      <c r="D13" s="295"/>
      <c r="E13" s="295"/>
      <c r="F13" s="295"/>
      <c r="G13" s="295"/>
      <c r="H13" s="295"/>
      <c r="I13" s="295"/>
      <c r="J13" s="295"/>
      <c r="K13" s="295"/>
      <c r="L13" s="295"/>
    </row>
    <row r="14" spans="1:12" x14ac:dyDescent="0.25">
      <c r="A14" s="337"/>
      <c r="B14" s="337"/>
      <c r="C14" s="337"/>
      <c r="D14" s="337"/>
      <c r="E14" s="337"/>
      <c r="F14" s="337"/>
      <c r="G14" s="337"/>
      <c r="H14" s="337"/>
      <c r="I14" s="337"/>
      <c r="J14" s="337"/>
      <c r="K14" s="337"/>
      <c r="L14" s="337"/>
    </row>
    <row r="15" spans="1:12" ht="14.25" customHeight="1" x14ac:dyDescent="0.25">
      <c r="A15" s="337"/>
      <c r="B15" s="337"/>
      <c r="C15" s="337"/>
      <c r="D15" s="337"/>
      <c r="E15" s="337"/>
      <c r="F15" s="337"/>
      <c r="G15" s="337"/>
      <c r="H15" s="337"/>
      <c r="I15" s="337"/>
      <c r="J15" s="337"/>
      <c r="K15" s="337"/>
      <c r="L15" s="337"/>
    </row>
    <row r="16" spans="1:12" x14ac:dyDescent="0.25">
      <c r="A16" s="337"/>
      <c r="B16" s="337"/>
      <c r="C16" s="337"/>
      <c r="D16" s="337"/>
      <c r="E16" s="337"/>
      <c r="F16" s="337"/>
      <c r="G16" s="337"/>
      <c r="H16" s="337"/>
      <c r="I16" s="337"/>
      <c r="J16" s="337"/>
      <c r="K16" s="337"/>
      <c r="L16" s="337"/>
    </row>
    <row r="17" spans="1:12" s="19" customFormat="1" x14ac:dyDescent="0.25">
      <c r="A17" s="331"/>
      <c r="B17" s="331"/>
      <c r="C17" s="331"/>
      <c r="D17" s="331"/>
      <c r="E17" s="331"/>
      <c r="F17" s="331"/>
      <c r="G17" s="331"/>
      <c r="H17" s="331"/>
      <c r="I17" s="331"/>
      <c r="J17" s="331"/>
      <c r="K17" s="331"/>
      <c r="L17" s="331"/>
    </row>
    <row r="18" spans="1:12" s="19" customFormat="1" ht="50.25" customHeight="1" x14ac:dyDescent="0.25">
      <c r="A18" s="376" t="s">
        <v>199</v>
      </c>
      <c r="B18" s="376"/>
      <c r="C18" s="376"/>
      <c r="D18" s="376"/>
      <c r="E18" s="376"/>
      <c r="F18" s="376"/>
      <c r="G18" s="376"/>
      <c r="H18" s="376"/>
      <c r="I18" s="376"/>
      <c r="J18" s="376"/>
      <c r="K18" s="376"/>
      <c r="L18" s="376"/>
    </row>
    <row r="20" spans="1:12" ht="55.5" customHeight="1" x14ac:dyDescent="0.25">
      <c r="A20" s="375" t="s">
        <v>308</v>
      </c>
      <c r="B20" s="375"/>
      <c r="C20" s="375"/>
      <c r="D20" s="375"/>
      <c r="E20" s="375"/>
      <c r="F20" s="375"/>
      <c r="G20" s="375"/>
      <c r="H20" s="375"/>
      <c r="I20" s="375"/>
      <c r="J20" s="375"/>
      <c r="K20" s="375"/>
      <c r="L20" s="375"/>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4" t="s">
        <v>174</v>
      </c>
      <c r="B5" s="294"/>
      <c r="C5" s="294"/>
      <c r="D5" s="294"/>
      <c r="E5" s="294"/>
      <c r="F5" s="294"/>
      <c r="G5" s="294"/>
      <c r="H5" s="294"/>
      <c r="I5" s="294"/>
      <c r="J5" s="294"/>
      <c r="K5" s="294"/>
      <c r="L5" s="294"/>
    </row>
    <row r="7" spans="1:12" ht="18.75" x14ac:dyDescent="0.25">
      <c r="A7" s="298" t="s">
        <v>181</v>
      </c>
      <c r="B7" s="298"/>
      <c r="C7" s="298"/>
      <c r="D7" s="298"/>
      <c r="E7" s="298"/>
      <c r="F7" s="298"/>
      <c r="G7" s="298"/>
      <c r="H7" s="298"/>
      <c r="I7" s="298"/>
      <c r="J7" s="298"/>
      <c r="K7" s="298"/>
      <c r="L7" s="298"/>
    </row>
    <row r="8" spans="1:12" ht="18.75" x14ac:dyDescent="0.25">
      <c r="A8" s="298"/>
      <c r="B8" s="298"/>
      <c r="C8" s="298"/>
      <c r="D8" s="298"/>
      <c r="E8" s="298"/>
      <c r="F8" s="298"/>
      <c r="G8" s="298"/>
      <c r="H8" s="298"/>
      <c r="I8" s="298"/>
      <c r="J8" s="298"/>
      <c r="K8" s="298"/>
      <c r="L8" s="298"/>
    </row>
    <row r="9" spans="1:12" ht="18.75" x14ac:dyDescent="0.25">
      <c r="A9" s="297" t="str">
        <f>'1. паспорт описание'!A9:D9</f>
        <v>О_0000000830</v>
      </c>
      <c r="B9" s="297"/>
      <c r="C9" s="297"/>
      <c r="D9" s="297"/>
      <c r="E9" s="297"/>
      <c r="F9" s="297"/>
      <c r="G9" s="297"/>
      <c r="H9" s="297"/>
      <c r="I9" s="297"/>
      <c r="J9" s="297"/>
      <c r="K9" s="297"/>
      <c r="L9" s="297"/>
    </row>
    <row r="10" spans="1:12" ht="15.75" x14ac:dyDescent="0.25">
      <c r="A10" s="295" t="s">
        <v>7</v>
      </c>
      <c r="B10" s="295"/>
      <c r="C10" s="295"/>
      <c r="D10" s="295"/>
      <c r="E10" s="295"/>
      <c r="F10" s="295"/>
      <c r="G10" s="295"/>
      <c r="H10" s="295"/>
      <c r="I10" s="295"/>
      <c r="J10" s="295"/>
      <c r="K10" s="295"/>
      <c r="L10" s="295"/>
    </row>
    <row r="11" spans="1:12" ht="18.75" x14ac:dyDescent="0.25">
      <c r="A11" s="300"/>
      <c r="B11" s="300"/>
      <c r="C11" s="300"/>
      <c r="D11" s="300"/>
      <c r="E11" s="300"/>
      <c r="F11" s="300"/>
      <c r="G11" s="300"/>
      <c r="H11" s="300"/>
      <c r="I11" s="300"/>
      <c r="J11" s="300"/>
      <c r="K11" s="300"/>
      <c r="L11" s="300"/>
    </row>
    <row r="12" spans="1:12" ht="64.5" customHeight="1" x14ac:dyDescent="0.25">
      <c r="A12" s="296"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2" s="296"/>
      <c r="C12" s="296"/>
      <c r="D12" s="296"/>
      <c r="E12" s="296"/>
      <c r="F12" s="296"/>
      <c r="G12" s="296"/>
      <c r="H12" s="296"/>
      <c r="I12" s="296"/>
      <c r="J12" s="296"/>
      <c r="K12" s="296"/>
      <c r="L12" s="296"/>
    </row>
    <row r="13" spans="1:12" ht="15.75" x14ac:dyDescent="0.25">
      <c r="A13" s="295" t="s">
        <v>6</v>
      </c>
      <c r="B13" s="295"/>
      <c r="C13" s="295"/>
      <c r="D13" s="295"/>
      <c r="E13" s="295"/>
      <c r="F13" s="295"/>
      <c r="G13" s="295"/>
      <c r="H13" s="295"/>
      <c r="I13" s="295"/>
      <c r="J13" s="295"/>
      <c r="K13" s="295"/>
      <c r="L13" s="295"/>
    </row>
    <row r="14" spans="1:12" x14ac:dyDescent="0.25">
      <c r="A14" s="337"/>
      <c r="B14" s="337"/>
      <c r="C14" s="337"/>
      <c r="D14" s="337"/>
      <c r="E14" s="337"/>
      <c r="F14" s="337"/>
      <c r="G14" s="337"/>
      <c r="H14" s="337"/>
      <c r="I14" s="337"/>
      <c r="J14" s="337"/>
      <c r="K14" s="337"/>
      <c r="L14" s="337"/>
    </row>
    <row r="15" spans="1:12" ht="14.25" customHeight="1" x14ac:dyDescent="0.25">
      <c r="A15" s="337"/>
      <c r="B15" s="337"/>
      <c r="C15" s="337"/>
      <c r="D15" s="337"/>
      <c r="E15" s="337"/>
      <c r="F15" s="337"/>
      <c r="G15" s="337"/>
      <c r="H15" s="337"/>
      <c r="I15" s="337"/>
      <c r="J15" s="337"/>
      <c r="K15" s="337"/>
      <c r="L15" s="337"/>
    </row>
    <row r="16" spans="1:12" x14ac:dyDescent="0.25">
      <c r="A16" s="337"/>
      <c r="B16" s="337"/>
      <c r="C16" s="337"/>
      <c r="D16" s="337"/>
      <c r="E16" s="337"/>
      <c r="F16" s="337"/>
      <c r="G16" s="337"/>
      <c r="H16" s="337"/>
      <c r="I16" s="337"/>
      <c r="J16" s="337"/>
      <c r="K16" s="337"/>
      <c r="L16" s="337"/>
    </row>
    <row r="17" spans="1:12" s="19" customFormat="1" x14ac:dyDescent="0.25">
      <c r="A17" s="331"/>
      <c r="B17" s="331"/>
      <c r="C17" s="331"/>
      <c r="D17" s="331"/>
      <c r="E17" s="331"/>
      <c r="F17" s="331"/>
      <c r="G17" s="331"/>
      <c r="H17" s="331"/>
      <c r="I17" s="331"/>
      <c r="J17" s="331"/>
      <c r="K17" s="331"/>
      <c r="L17" s="331"/>
    </row>
    <row r="18" spans="1:12" s="19" customFormat="1" ht="50.25" customHeight="1" x14ac:dyDescent="0.25">
      <c r="A18" s="376" t="s">
        <v>198</v>
      </c>
      <c r="B18" s="376"/>
      <c r="C18" s="376"/>
      <c r="D18" s="376"/>
      <c r="E18" s="376"/>
      <c r="F18" s="376"/>
      <c r="G18" s="376"/>
      <c r="H18" s="376"/>
      <c r="I18" s="376"/>
      <c r="J18" s="376"/>
      <c r="K18" s="376"/>
      <c r="L18" s="376"/>
    </row>
    <row r="20" spans="1:12" ht="55.5" customHeight="1" x14ac:dyDescent="0.25">
      <c r="A20" s="375" t="s">
        <v>186</v>
      </c>
      <c r="B20" s="375"/>
      <c r="C20" s="375"/>
      <c r="D20" s="375"/>
      <c r="E20" s="375"/>
      <c r="F20" s="375"/>
      <c r="G20" s="375"/>
      <c r="H20" s="375"/>
      <c r="I20" s="375"/>
      <c r="J20" s="375"/>
      <c r="K20" s="375"/>
      <c r="L20" s="375"/>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P35" sqref="P3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4" t="s">
        <v>174</v>
      </c>
      <c r="B5" s="294"/>
      <c r="C5" s="294"/>
      <c r="D5" s="294"/>
      <c r="E5" s="294"/>
      <c r="F5" s="294"/>
      <c r="G5" s="294"/>
      <c r="H5" s="294"/>
      <c r="I5" s="294"/>
      <c r="J5" s="294"/>
      <c r="K5" s="294"/>
      <c r="L5" s="294"/>
    </row>
    <row r="7" spans="1:12" ht="18.75" x14ac:dyDescent="0.25">
      <c r="A7" s="298" t="s">
        <v>192</v>
      </c>
      <c r="B7" s="298"/>
      <c r="C7" s="298"/>
      <c r="D7" s="298"/>
      <c r="E7" s="298"/>
      <c r="F7" s="298"/>
      <c r="G7" s="298"/>
      <c r="H7" s="298"/>
      <c r="I7" s="298"/>
      <c r="J7" s="298"/>
      <c r="K7" s="298"/>
      <c r="L7" s="298"/>
    </row>
    <row r="8" spans="1:12" ht="18.75" x14ac:dyDescent="0.25">
      <c r="A8" s="298"/>
      <c r="B8" s="298"/>
      <c r="C8" s="298"/>
      <c r="D8" s="298"/>
      <c r="E8" s="298"/>
      <c r="F8" s="298"/>
      <c r="G8" s="298"/>
      <c r="H8" s="298"/>
      <c r="I8" s="298"/>
      <c r="J8" s="298"/>
      <c r="K8" s="298"/>
      <c r="L8" s="298"/>
    </row>
    <row r="9" spans="1:12" ht="18.75" x14ac:dyDescent="0.25">
      <c r="A9" s="297" t="str">
        <f>'1. паспорт описание'!A9:D9</f>
        <v>О_0000000830</v>
      </c>
      <c r="B9" s="297"/>
      <c r="C9" s="297"/>
      <c r="D9" s="297"/>
      <c r="E9" s="297"/>
      <c r="F9" s="297"/>
      <c r="G9" s="297"/>
      <c r="H9" s="297"/>
      <c r="I9" s="297"/>
      <c r="J9" s="297"/>
      <c r="K9" s="297"/>
      <c r="L9" s="297"/>
    </row>
    <row r="10" spans="1:12" ht="15.75" x14ac:dyDescent="0.25">
      <c r="A10" s="295" t="s">
        <v>7</v>
      </c>
      <c r="B10" s="295"/>
      <c r="C10" s="295"/>
      <c r="D10" s="295"/>
      <c r="E10" s="295"/>
      <c r="F10" s="295"/>
      <c r="G10" s="295"/>
      <c r="H10" s="295"/>
      <c r="I10" s="295"/>
      <c r="J10" s="295"/>
      <c r="K10" s="295"/>
      <c r="L10" s="295"/>
    </row>
    <row r="11" spans="1:12" ht="18.75" x14ac:dyDescent="0.25">
      <c r="A11" s="300"/>
      <c r="B11" s="300"/>
      <c r="C11" s="300"/>
      <c r="D11" s="300"/>
      <c r="E11" s="300"/>
      <c r="F11" s="300"/>
      <c r="G11" s="300"/>
      <c r="H11" s="300"/>
      <c r="I11" s="300"/>
      <c r="J11" s="300"/>
      <c r="K11" s="300"/>
      <c r="L11" s="300"/>
    </row>
    <row r="12" spans="1:12" ht="42.75" customHeight="1" x14ac:dyDescent="0.25">
      <c r="A12" s="296"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2" s="296"/>
      <c r="C12" s="296"/>
      <c r="D12" s="296"/>
      <c r="E12" s="296"/>
      <c r="F12" s="296"/>
      <c r="G12" s="296"/>
      <c r="H12" s="296"/>
      <c r="I12" s="296"/>
      <c r="J12" s="296"/>
      <c r="K12" s="296"/>
      <c r="L12" s="296"/>
    </row>
    <row r="13" spans="1:12" ht="15.75" x14ac:dyDescent="0.25">
      <c r="A13" s="295" t="s">
        <v>6</v>
      </c>
      <c r="B13" s="295"/>
      <c r="C13" s="295"/>
      <c r="D13" s="295"/>
      <c r="E13" s="295"/>
      <c r="F13" s="295"/>
      <c r="G13" s="295"/>
      <c r="H13" s="295"/>
      <c r="I13" s="295"/>
      <c r="J13" s="295"/>
      <c r="K13" s="295"/>
      <c r="L13" s="295"/>
    </row>
    <row r="14" spans="1:12" x14ac:dyDescent="0.25">
      <c r="A14" s="337"/>
      <c r="B14" s="337"/>
      <c r="C14" s="337"/>
      <c r="D14" s="337"/>
      <c r="E14" s="337"/>
      <c r="F14" s="337"/>
      <c r="G14" s="337"/>
      <c r="H14" s="337"/>
      <c r="I14" s="337"/>
      <c r="J14" s="337"/>
      <c r="K14" s="337"/>
      <c r="L14" s="337"/>
    </row>
    <row r="15" spans="1:12" ht="14.25" customHeight="1" x14ac:dyDescent="0.25">
      <c r="A15" s="337"/>
      <c r="B15" s="337"/>
      <c r="C15" s="337"/>
      <c r="D15" s="337"/>
      <c r="E15" s="337"/>
      <c r="F15" s="337"/>
      <c r="G15" s="337"/>
      <c r="H15" s="337"/>
      <c r="I15" s="337"/>
      <c r="J15" s="337"/>
      <c r="K15" s="337"/>
      <c r="L15" s="337"/>
    </row>
    <row r="16" spans="1:12" x14ac:dyDescent="0.25">
      <c r="A16" s="337"/>
      <c r="B16" s="337"/>
      <c r="C16" s="337"/>
      <c r="D16" s="337"/>
      <c r="E16" s="337"/>
      <c r="F16" s="337"/>
      <c r="G16" s="337"/>
      <c r="H16" s="337"/>
      <c r="I16" s="337"/>
      <c r="J16" s="337"/>
      <c r="K16" s="337"/>
      <c r="L16" s="337"/>
    </row>
    <row r="17" spans="1:12" s="19" customFormat="1" x14ac:dyDescent="0.25">
      <c r="A17" s="331"/>
      <c r="B17" s="331"/>
      <c r="C17" s="331"/>
      <c r="D17" s="331"/>
      <c r="E17" s="331"/>
      <c r="F17" s="331"/>
      <c r="G17" s="331"/>
      <c r="H17" s="331"/>
      <c r="I17" s="331"/>
      <c r="J17" s="331"/>
      <c r="K17" s="331"/>
      <c r="L17" s="331"/>
    </row>
    <row r="18" spans="1:12" s="19" customFormat="1" ht="68.25" customHeight="1" x14ac:dyDescent="0.25">
      <c r="A18" s="376" t="s">
        <v>200</v>
      </c>
      <c r="B18" s="376"/>
      <c r="C18" s="376"/>
      <c r="D18" s="376"/>
      <c r="E18" s="376"/>
      <c r="F18" s="376"/>
      <c r="G18" s="376"/>
      <c r="H18" s="376"/>
      <c r="I18" s="376"/>
      <c r="J18" s="376"/>
      <c r="K18" s="376"/>
      <c r="L18" s="376"/>
    </row>
    <row r="19" spans="1:12" ht="33.75" customHeight="1" x14ac:dyDescent="0.25">
      <c r="A19" s="377"/>
      <c r="B19" s="377"/>
      <c r="C19" s="377"/>
      <c r="D19" s="377"/>
      <c r="E19" s="377"/>
      <c r="F19" s="377"/>
      <c r="G19" s="377"/>
      <c r="H19" s="377"/>
      <c r="I19" s="377"/>
      <c r="J19" s="377"/>
      <c r="K19" s="377"/>
      <c r="L19" s="377"/>
    </row>
    <row r="20" spans="1:12" ht="45.75" customHeight="1" x14ac:dyDescent="0.25">
      <c r="A20" s="375" t="s">
        <v>209</v>
      </c>
      <c r="B20" s="375"/>
      <c r="C20" s="375"/>
      <c r="D20" s="375"/>
      <c r="E20" s="375"/>
      <c r="F20" s="375"/>
      <c r="G20" s="375"/>
      <c r="H20" s="375"/>
      <c r="I20" s="375"/>
      <c r="J20" s="375"/>
      <c r="K20" s="375"/>
      <c r="L20" s="375"/>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4" t="s">
        <v>174</v>
      </c>
      <c r="B4" s="294"/>
      <c r="C4" s="294"/>
      <c r="D4" s="294"/>
      <c r="E4" s="294"/>
      <c r="F4" s="294"/>
      <c r="G4" s="294"/>
      <c r="H4" s="294"/>
      <c r="I4" s="294"/>
      <c r="J4" s="294"/>
      <c r="K4" s="294"/>
    </row>
    <row r="5" spans="1:20" s="11" customFormat="1" ht="15.75" x14ac:dyDescent="0.2">
      <c r="A5" s="16"/>
      <c r="B5" s="16"/>
    </row>
    <row r="6" spans="1:20" s="11" customFormat="1" ht="18.75" x14ac:dyDescent="0.2">
      <c r="A6" s="298" t="s">
        <v>181</v>
      </c>
      <c r="B6" s="298"/>
      <c r="C6" s="298"/>
      <c r="D6" s="298"/>
      <c r="E6" s="298"/>
      <c r="F6" s="298"/>
      <c r="G6" s="298"/>
      <c r="H6" s="298"/>
      <c r="I6" s="298"/>
      <c r="J6" s="298"/>
      <c r="K6" s="298"/>
      <c r="L6" s="12"/>
      <c r="M6" s="12"/>
      <c r="N6" s="12"/>
      <c r="O6" s="12"/>
      <c r="P6" s="12"/>
      <c r="Q6" s="12"/>
      <c r="R6" s="12"/>
      <c r="S6" s="12"/>
      <c r="T6" s="12"/>
    </row>
    <row r="7" spans="1:20" s="11" customFormat="1" ht="18.75" x14ac:dyDescent="0.2">
      <c r="A7" s="298"/>
      <c r="B7" s="298"/>
      <c r="C7" s="298"/>
      <c r="D7" s="298"/>
      <c r="E7" s="298"/>
      <c r="F7" s="298"/>
      <c r="G7" s="298"/>
      <c r="H7" s="298"/>
      <c r="I7" s="298"/>
      <c r="J7" s="298"/>
      <c r="K7" s="298"/>
      <c r="L7" s="12"/>
      <c r="M7" s="12"/>
      <c r="N7" s="12"/>
      <c r="O7" s="12"/>
      <c r="P7" s="12"/>
      <c r="Q7" s="12"/>
      <c r="R7" s="12"/>
      <c r="S7" s="12"/>
      <c r="T7" s="12"/>
    </row>
    <row r="8" spans="1:20" s="11" customFormat="1" ht="18.75" x14ac:dyDescent="0.2">
      <c r="A8" s="297" t="str">
        <f>'1. паспорт описание'!A9:D9</f>
        <v>О_0000000830</v>
      </c>
      <c r="B8" s="297"/>
      <c r="C8" s="297"/>
      <c r="D8" s="297"/>
      <c r="E8" s="297"/>
      <c r="F8" s="297"/>
      <c r="G8" s="297"/>
      <c r="H8" s="297"/>
      <c r="I8" s="297"/>
      <c r="J8" s="297"/>
      <c r="K8" s="297"/>
      <c r="L8" s="12"/>
      <c r="M8" s="12"/>
      <c r="N8" s="12"/>
      <c r="O8" s="12"/>
      <c r="P8" s="12"/>
      <c r="Q8" s="12"/>
      <c r="R8" s="12"/>
      <c r="S8" s="12"/>
      <c r="T8" s="12"/>
    </row>
    <row r="9" spans="1:20" s="11" customFormat="1" ht="18.75" x14ac:dyDescent="0.2">
      <c r="A9" s="295" t="s">
        <v>7</v>
      </c>
      <c r="B9" s="295"/>
      <c r="C9" s="295"/>
      <c r="D9" s="295"/>
      <c r="E9" s="295"/>
      <c r="F9" s="295"/>
      <c r="G9" s="295"/>
      <c r="H9" s="295"/>
      <c r="I9" s="295"/>
      <c r="J9" s="295"/>
      <c r="K9" s="295"/>
      <c r="L9" s="12"/>
      <c r="M9" s="12"/>
      <c r="N9" s="12"/>
      <c r="O9" s="12"/>
      <c r="P9" s="12"/>
      <c r="Q9" s="12"/>
      <c r="R9" s="12"/>
      <c r="S9" s="12"/>
      <c r="T9" s="12"/>
    </row>
    <row r="10" spans="1:20" s="8" customFormat="1" ht="15.75" customHeight="1" x14ac:dyDescent="0.2">
      <c r="A10" s="300"/>
      <c r="B10" s="300"/>
      <c r="C10" s="300"/>
      <c r="D10" s="300"/>
      <c r="E10" s="300"/>
      <c r="F10" s="300"/>
      <c r="G10" s="300"/>
      <c r="H10" s="300"/>
      <c r="I10" s="300"/>
      <c r="J10" s="300"/>
      <c r="K10" s="300"/>
      <c r="L10" s="9"/>
      <c r="M10" s="9"/>
      <c r="N10" s="9"/>
      <c r="O10" s="9"/>
      <c r="P10" s="9"/>
      <c r="Q10" s="9"/>
      <c r="R10" s="9"/>
      <c r="S10" s="9"/>
      <c r="T10" s="9"/>
    </row>
    <row r="11" spans="1:20" s="2" customFormat="1" ht="18.75" x14ac:dyDescent="0.2">
      <c r="A11" s="297"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1" s="297"/>
      <c r="C11" s="297"/>
      <c r="D11" s="297"/>
      <c r="E11" s="297"/>
      <c r="F11" s="297"/>
      <c r="G11" s="297"/>
      <c r="H11" s="297"/>
      <c r="I11" s="297"/>
      <c r="J11" s="297"/>
      <c r="K11" s="297"/>
      <c r="L11" s="7"/>
      <c r="M11" s="7"/>
      <c r="N11" s="7"/>
      <c r="O11" s="7"/>
      <c r="P11" s="7"/>
      <c r="Q11" s="7"/>
      <c r="R11" s="7"/>
      <c r="S11" s="7"/>
      <c r="T11" s="7"/>
    </row>
    <row r="12" spans="1:20" s="2" customFormat="1" ht="15" customHeight="1" x14ac:dyDescent="0.2">
      <c r="A12" s="295" t="s">
        <v>6</v>
      </c>
      <c r="B12" s="295"/>
      <c r="C12" s="295"/>
      <c r="D12" s="295"/>
      <c r="E12" s="295"/>
      <c r="F12" s="295"/>
      <c r="G12" s="295"/>
      <c r="H12" s="295"/>
      <c r="I12" s="295"/>
      <c r="J12" s="295"/>
      <c r="K12" s="295"/>
      <c r="L12" s="5"/>
      <c r="M12" s="5"/>
      <c r="N12" s="5"/>
      <c r="O12" s="5"/>
      <c r="P12" s="5"/>
      <c r="Q12" s="5"/>
      <c r="R12" s="5"/>
      <c r="S12" s="5"/>
      <c r="T12" s="5"/>
    </row>
    <row r="13" spans="1:20" s="2" customFormat="1" ht="15" customHeight="1" x14ac:dyDescent="0.2">
      <c r="A13" s="305"/>
      <c r="B13" s="305"/>
      <c r="C13" s="305"/>
      <c r="D13" s="305"/>
      <c r="E13" s="305"/>
      <c r="F13" s="305"/>
      <c r="G13" s="305"/>
      <c r="H13" s="305"/>
      <c r="I13" s="305"/>
      <c r="J13" s="305"/>
      <c r="K13" s="305"/>
      <c r="L13" s="3"/>
      <c r="M13" s="3"/>
      <c r="N13" s="3"/>
      <c r="O13" s="3"/>
      <c r="P13" s="3"/>
      <c r="Q13" s="3"/>
    </row>
    <row r="14" spans="1:20" s="2" customFormat="1" ht="45.75" customHeight="1" x14ac:dyDescent="0.2">
      <c r="A14" s="296" t="s">
        <v>143</v>
      </c>
      <c r="B14" s="296"/>
      <c r="C14" s="296"/>
      <c r="D14" s="296"/>
      <c r="E14" s="296"/>
      <c r="F14" s="296"/>
      <c r="G14" s="296"/>
      <c r="H14" s="296"/>
      <c r="I14" s="296"/>
      <c r="J14" s="296"/>
      <c r="K14" s="296"/>
      <c r="L14" s="6"/>
      <c r="M14" s="6"/>
      <c r="N14" s="6"/>
      <c r="O14" s="6"/>
      <c r="P14" s="6"/>
      <c r="Q14" s="6"/>
      <c r="R14" s="6"/>
      <c r="S14" s="6"/>
      <c r="T14" s="6"/>
    </row>
    <row r="15" spans="1:20" s="2" customFormat="1" ht="15" customHeight="1" x14ac:dyDescent="0.2">
      <c r="A15" s="299"/>
      <c r="B15" s="299"/>
      <c r="C15" s="299"/>
      <c r="D15" s="299"/>
      <c r="E15" s="299"/>
      <c r="F15" s="299"/>
      <c r="G15" s="299"/>
      <c r="H15" s="299"/>
      <c r="I15" s="299"/>
      <c r="J15" s="299"/>
      <c r="K15" s="299"/>
      <c r="L15" s="3"/>
      <c r="M15" s="3"/>
      <c r="N15" s="3"/>
      <c r="O15" s="3"/>
      <c r="P15" s="3"/>
      <c r="Q15" s="3"/>
    </row>
    <row r="16" spans="1:20" s="2" customFormat="1" ht="54" customHeight="1" x14ac:dyDescent="0.2">
      <c r="A16" s="304" t="s">
        <v>5</v>
      </c>
      <c r="B16" s="302" t="s">
        <v>164</v>
      </c>
      <c r="C16" s="304" t="s">
        <v>42</v>
      </c>
      <c r="D16" s="304" t="s">
        <v>41</v>
      </c>
      <c r="E16" s="304" t="s">
        <v>40</v>
      </c>
      <c r="F16" s="304" t="s">
        <v>133</v>
      </c>
      <c r="G16" s="304" t="s">
        <v>39</v>
      </c>
      <c r="H16" s="304" t="s">
        <v>38</v>
      </c>
      <c r="I16" s="304" t="s">
        <v>37</v>
      </c>
      <c r="J16" s="304" t="s">
        <v>136</v>
      </c>
      <c r="K16" s="304"/>
      <c r="L16" s="3"/>
      <c r="M16" s="3"/>
      <c r="N16" s="3"/>
      <c r="O16" s="3"/>
      <c r="P16" s="3"/>
      <c r="Q16" s="3"/>
    </row>
    <row r="17" spans="1:20" s="2" customFormat="1" ht="180.75" customHeight="1" x14ac:dyDescent="0.2">
      <c r="A17" s="304"/>
      <c r="B17" s="303"/>
      <c r="C17" s="304"/>
      <c r="D17" s="304"/>
      <c r="E17" s="304"/>
      <c r="F17" s="304"/>
      <c r="G17" s="304"/>
      <c r="H17" s="304"/>
      <c r="I17" s="304"/>
      <c r="J17" s="33" t="s">
        <v>134</v>
      </c>
      <c r="K17" s="34" t="s">
        <v>135</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201</v>
      </c>
      <c r="C19" s="36" t="s">
        <v>132</v>
      </c>
      <c r="D19" s="36" t="s">
        <v>132</v>
      </c>
      <c r="E19" s="36" t="s">
        <v>132</v>
      </c>
      <c r="F19" s="36" t="s">
        <v>132</v>
      </c>
      <c r="G19" s="36" t="s">
        <v>132</v>
      </c>
      <c r="H19" s="36" t="s">
        <v>132</v>
      </c>
      <c r="I19" s="36" t="s">
        <v>132</v>
      </c>
      <c r="J19" s="30" t="s">
        <v>132</v>
      </c>
      <c r="K19" s="4" t="s">
        <v>132</v>
      </c>
      <c r="L19" s="25"/>
      <c r="M19" s="25"/>
      <c r="N19" s="25"/>
      <c r="O19" s="25"/>
      <c r="P19" s="25"/>
      <c r="Q19" s="25"/>
      <c r="R19" s="24"/>
      <c r="S19" s="24"/>
      <c r="T19" s="24"/>
    </row>
    <row r="20" spans="1:20" s="2" customFormat="1" ht="72" customHeight="1" x14ac:dyDescent="0.2">
      <c r="A20" s="33"/>
      <c r="B20" s="126" t="s">
        <v>202</v>
      </c>
      <c r="C20" s="36" t="s">
        <v>132</v>
      </c>
      <c r="D20" s="36" t="s">
        <v>132</v>
      </c>
      <c r="E20" s="36" t="s">
        <v>132</v>
      </c>
      <c r="F20" s="36" t="s">
        <v>132</v>
      </c>
      <c r="G20" s="125" t="s">
        <v>132</v>
      </c>
      <c r="H20" s="125" t="s">
        <v>132</v>
      </c>
      <c r="I20" s="125" t="s">
        <v>132</v>
      </c>
      <c r="J20" s="125" t="s">
        <v>132</v>
      </c>
      <c r="K20" s="4" t="s">
        <v>132</v>
      </c>
      <c r="L20" s="25"/>
      <c r="M20" s="25"/>
      <c r="N20" s="25"/>
      <c r="O20" s="25"/>
      <c r="P20" s="24"/>
      <c r="Q20" s="24"/>
      <c r="R20" s="24"/>
      <c r="S20" s="24"/>
      <c r="T20" s="24"/>
    </row>
    <row r="21" spans="1:20" s="2" customFormat="1" ht="84" customHeight="1" x14ac:dyDescent="0.2">
      <c r="A21" s="33"/>
      <c r="B21" s="126" t="s">
        <v>203</v>
      </c>
      <c r="C21" s="36" t="s">
        <v>132</v>
      </c>
      <c r="D21" s="36" t="s">
        <v>132</v>
      </c>
      <c r="E21" s="36" t="s">
        <v>132</v>
      </c>
      <c r="F21" s="36" t="s">
        <v>132</v>
      </c>
      <c r="G21" s="125" t="s">
        <v>132</v>
      </c>
      <c r="H21" s="125" t="s">
        <v>132</v>
      </c>
      <c r="I21" s="125" t="s">
        <v>132</v>
      </c>
      <c r="J21" s="125" t="s">
        <v>132</v>
      </c>
      <c r="K21" s="4" t="s">
        <v>132</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1" t="s">
        <v>185</v>
      </c>
      <c r="B23" s="301"/>
      <c r="C23" s="301"/>
      <c r="D23" s="301"/>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4" t="s">
        <v>174</v>
      </c>
      <c r="B6" s="294"/>
      <c r="C6" s="294"/>
      <c r="D6" s="294"/>
      <c r="E6" s="294"/>
      <c r="F6" s="294"/>
      <c r="G6" s="294"/>
      <c r="H6" s="294"/>
      <c r="I6" s="294"/>
      <c r="J6" s="294"/>
      <c r="K6" s="294"/>
      <c r="L6" s="294"/>
      <c r="M6" s="294"/>
      <c r="N6" s="294"/>
    </row>
    <row r="7" spans="1:14" s="11" customFormat="1" x14ac:dyDescent="0.2">
      <c r="A7" s="16"/>
      <c r="B7" s="16"/>
      <c r="I7" s="15"/>
    </row>
    <row r="8" spans="1:14" s="11" customFormat="1" ht="18.75" x14ac:dyDescent="0.2">
      <c r="A8" s="298" t="s">
        <v>8</v>
      </c>
      <c r="B8" s="298"/>
      <c r="C8" s="298"/>
      <c r="D8" s="298"/>
      <c r="E8" s="298"/>
      <c r="F8" s="298"/>
      <c r="G8" s="298"/>
      <c r="H8" s="298"/>
      <c r="I8" s="298"/>
      <c r="J8" s="298"/>
      <c r="K8" s="298"/>
      <c r="L8" s="298"/>
      <c r="M8" s="298"/>
      <c r="N8" s="298"/>
    </row>
    <row r="9" spans="1:14" s="11" customFormat="1" ht="18.75" x14ac:dyDescent="0.2">
      <c r="A9" s="298"/>
      <c r="B9" s="298"/>
      <c r="C9" s="298"/>
      <c r="D9" s="298"/>
      <c r="E9" s="298"/>
      <c r="F9" s="298"/>
      <c r="G9" s="298"/>
      <c r="H9" s="298"/>
      <c r="I9" s="298"/>
      <c r="J9" s="298"/>
      <c r="K9" s="298"/>
      <c r="L9" s="298"/>
      <c r="M9" s="298"/>
      <c r="N9" s="298"/>
    </row>
    <row r="10" spans="1:14" s="11" customFormat="1" ht="18.75" customHeight="1" x14ac:dyDescent="0.2">
      <c r="A10" s="297" t="str">
        <f>'1. паспорт описание'!A9:D9</f>
        <v>О_0000000830</v>
      </c>
      <c r="B10" s="297"/>
      <c r="C10" s="297"/>
      <c r="D10" s="297"/>
      <c r="E10" s="297"/>
      <c r="F10" s="297"/>
      <c r="G10" s="297"/>
      <c r="H10" s="297"/>
      <c r="I10" s="297"/>
      <c r="J10" s="297"/>
      <c r="K10" s="297"/>
      <c r="L10" s="297"/>
      <c r="M10" s="297"/>
      <c r="N10" s="297"/>
    </row>
    <row r="11" spans="1:14" s="11" customFormat="1" ht="18.75" customHeight="1" x14ac:dyDescent="0.2">
      <c r="A11" s="295" t="s">
        <v>7</v>
      </c>
      <c r="B11" s="295"/>
      <c r="C11" s="295"/>
      <c r="D11" s="295"/>
      <c r="E11" s="295"/>
      <c r="F11" s="295"/>
      <c r="G11" s="295"/>
      <c r="H11" s="295"/>
      <c r="I11" s="295"/>
      <c r="J11" s="295"/>
      <c r="K11" s="295"/>
      <c r="L11" s="295"/>
      <c r="M11" s="295"/>
      <c r="N11" s="295"/>
    </row>
    <row r="12" spans="1:14" s="8" customFormat="1" ht="15.75" customHeight="1" x14ac:dyDescent="0.2">
      <c r="A12" s="300"/>
      <c r="B12" s="300"/>
      <c r="C12" s="300"/>
      <c r="D12" s="300"/>
      <c r="E12" s="300"/>
      <c r="F12" s="300"/>
      <c r="G12" s="300"/>
      <c r="H12" s="300"/>
      <c r="I12" s="300"/>
      <c r="J12" s="300"/>
      <c r="K12" s="300"/>
      <c r="L12" s="300"/>
      <c r="M12" s="300"/>
      <c r="N12" s="300"/>
    </row>
    <row r="13" spans="1:14" s="2" customFormat="1" ht="18.75" x14ac:dyDescent="0.2">
      <c r="A13" s="297"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3" s="297"/>
      <c r="C13" s="297"/>
      <c r="D13" s="297"/>
      <c r="E13" s="297"/>
      <c r="F13" s="297"/>
      <c r="G13" s="297"/>
      <c r="H13" s="297"/>
      <c r="I13" s="297"/>
      <c r="J13" s="297"/>
      <c r="K13" s="297"/>
      <c r="L13" s="297"/>
      <c r="M13" s="297"/>
      <c r="N13" s="297"/>
    </row>
    <row r="14" spans="1:14" s="2" customFormat="1" ht="15" customHeight="1" x14ac:dyDescent="0.2">
      <c r="A14" s="295" t="s">
        <v>6</v>
      </c>
      <c r="B14" s="295"/>
      <c r="C14" s="295"/>
      <c r="D14" s="295"/>
      <c r="E14" s="295"/>
      <c r="F14" s="295"/>
      <c r="G14" s="295"/>
      <c r="H14" s="295"/>
      <c r="I14" s="295"/>
      <c r="J14" s="295"/>
      <c r="K14" s="295"/>
      <c r="L14" s="295"/>
      <c r="M14" s="295"/>
      <c r="N14" s="295"/>
    </row>
    <row r="15" spans="1:14" s="2" customFormat="1" ht="15" customHeight="1" x14ac:dyDescent="0.2">
      <c r="A15" s="305"/>
      <c r="B15" s="305"/>
      <c r="C15" s="305"/>
      <c r="D15" s="305"/>
      <c r="E15" s="305"/>
      <c r="F15" s="305"/>
      <c r="G15" s="305"/>
      <c r="H15" s="305"/>
      <c r="I15" s="305"/>
      <c r="J15" s="305"/>
      <c r="K15" s="305"/>
      <c r="L15" s="305"/>
      <c r="M15" s="305"/>
      <c r="N15" s="305"/>
    </row>
    <row r="16" spans="1:14" s="2" customFormat="1" ht="15" customHeight="1" x14ac:dyDescent="0.2">
      <c r="A16" s="297" t="s">
        <v>146</v>
      </c>
      <c r="B16" s="297"/>
      <c r="C16" s="297"/>
      <c r="D16" s="297"/>
      <c r="E16" s="297"/>
      <c r="F16" s="297"/>
      <c r="G16" s="297"/>
      <c r="H16" s="297"/>
      <c r="I16" s="297"/>
      <c r="J16" s="297"/>
      <c r="K16" s="297"/>
      <c r="L16" s="297"/>
      <c r="M16" s="297"/>
      <c r="N16" s="297"/>
    </row>
    <row r="17" spans="1:107" s="47" customFormat="1" ht="21" customHeight="1" x14ac:dyDescent="0.25">
      <c r="A17" s="306"/>
      <c r="B17" s="306"/>
      <c r="C17" s="306"/>
      <c r="D17" s="306"/>
      <c r="E17" s="306"/>
      <c r="F17" s="306"/>
      <c r="G17" s="306"/>
      <c r="H17" s="306"/>
      <c r="I17" s="306"/>
      <c r="J17" s="306"/>
      <c r="K17" s="306"/>
      <c r="L17" s="306"/>
      <c r="M17" s="306"/>
      <c r="N17" s="306"/>
    </row>
    <row r="18" spans="1:107" ht="46.5" customHeight="1" x14ac:dyDescent="0.25">
      <c r="A18" s="319" t="s">
        <v>5</v>
      </c>
      <c r="B18" s="309" t="s">
        <v>164</v>
      </c>
      <c r="C18" s="312" t="s">
        <v>76</v>
      </c>
      <c r="D18" s="313"/>
      <c r="E18" s="316" t="s">
        <v>57</v>
      </c>
      <c r="F18" s="312" t="s">
        <v>160</v>
      </c>
      <c r="G18" s="313"/>
      <c r="H18" s="312" t="s">
        <v>87</v>
      </c>
      <c r="I18" s="313"/>
      <c r="J18" s="316" t="s">
        <v>56</v>
      </c>
      <c r="K18" s="312" t="s">
        <v>55</v>
      </c>
      <c r="L18" s="313"/>
      <c r="M18" s="312" t="s">
        <v>159</v>
      </c>
      <c r="N18" s="313"/>
    </row>
    <row r="19" spans="1:107" ht="204.75" customHeight="1" x14ac:dyDescent="0.25">
      <c r="A19" s="320"/>
      <c r="B19" s="322"/>
      <c r="C19" s="314"/>
      <c r="D19" s="315"/>
      <c r="E19" s="317"/>
      <c r="F19" s="314"/>
      <c r="G19" s="315"/>
      <c r="H19" s="314"/>
      <c r="I19" s="315"/>
      <c r="J19" s="318"/>
      <c r="K19" s="314"/>
      <c r="L19" s="315"/>
      <c r="M19" s="314"/>
      <c r="N19" s="315"/>
    </row>
    <row r="20" spans="1:107" ht="51.75" customHeight="1" x14ac:dyDescent="0.25">
      <c r="A20" s="321"/>
      <c r="B20" s="310"/>
      <c r="C20" s="95" t="s">
        <v>53</v>
      </c>
      <c r="D20" s="95" t="s">
        <v>54</v>
      </c>
      <c r="E20" s="318"/>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07">
        <v>1</v>
      </c>
      <c r="B22" s="309" t="s">
        <v>171</v>
      </c>
      <c r="C22" s="113" t="s">
        <v>132</v>
      </c>
      <c r="D22" s="113" t="s">
        <v>132</v>
      </c>
      <c r="E22" s="113" t="s">
        <v>132</v>
      </c>
      <c r="F22" s="113" t="s">
        <v>132</v>
      </c>
      <c r="G22" s="113" t="s">
        <v>132</v>
      </c>
      <c r="H22" s="113" t="s">
        <v>132</v>
      </c>
      <c r="I22" s="113" t="s">
        <v>132</v>
      </c>
      <c r="J22" s="48" t="s">
        <v>132</v>
      </c>
      <c r="K22" s="48" t="s">
        <v>132</v>
      </c>
      <c r="L22" s="49" t="s">
        <v>132</v>
      </c>
      <c r="M22" s="49" t="s">
        <v>132</v>
      </c>
      <c r="N22" s="49" t="s">
        <v>132</v>
      </c>
    </row>
    <row r="23" spans="1:107" s="47" customFormat="1" ht="63" customHeight="1" x14ac:dyDescent="0.25">
      <c r="A23" s="308"/>
      <c r="B23" s="310"/>
      <c r="C23" s="113" t="s">
        <v>132</v>
      </c>
      <c r="D23" s="113" t="s">
        <v>132</v>
      </c>
      <c r="E23" s="113" t="s">
        <v>132</v>
      </c>
      <c r="F23" s="113" t="s">
        <v>132</v>
      </c>
      <c r="G23" s="113" t="s">
        <v>132</v>
      </c>
      <c r="H23" s="113" t="s">
        <v>132</v>
      </c>
      <c r="I23" s="113" t="s">
        <v>132</v>
      </c>
      <c r="J23" s="48" t="s">
        <v>132</v>
      </c>
      <c r="K23" s="48" t="s">
        <v>132</v>
      </c>
      <c r="L23" s="49" t="s">
        <v>132</v>
      </c>
      <c r="M23" s="49" t="s">
        <v>132</v>
      </c>
      <c r="N23" s="49" t="s">
        <v>132</v>
      </c>
    </row>
    <row r="24" spans="1:107" ht="63" x14ac:dyDescent="0.25">
      <c r="A24" s="49">
        <v>2</v>
      </c>
      <c r="B24" s="83" t="s">
        <v>171</v>
      </c>
      <c r="C24" s="113" t="s">
        <v>132</v>
      </c>
      <c r="D24" s="113" t="s">
        <v>132</v>
      </c>
      <c r="E24" s="113" t="s">
        <v>132</v>
      </c>
      <c r="F24" s="113" t="s">
        <v>132</v>
      </c>
      <c r="G24" s="113" t="s">
        <v>132</v>
      </c>
      <c r="H24" s="113" t="s">
        <v>132</v>
      </c>
      <c r="I24" s="113" t="s">
        <v>132</v>
      </c>
      <c r="J24" s="48" t="s">
        <v>132</v>
      </c>
      <c r="K24" s="48" t="s">
        <v>132</v>
      </c>
      <c r="L24" s="49" t="s">
        <v>132</v>
      </c>
      <c r="M24" s="49" t="s">
        <v>132</v>
      </c>
      <c r="N24" s="49" t="s">
        <v>132</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311" t="s">
        <v>177</v>
      </c>
      <c r="D27" s="311"/>
      <c r="E27" s="311"/>
      <c r="F27" s="311"/>
      <c r="G27" s="311"/>
      <c r="H27" s="311"/>
      <c r="I27" s="311"/>
      <c r="J27" s="311"/>
      <c r="K27" s="311"/>
      <c r="L27" s="311"/>
      <c r="M27" s="311"/>
      <c r="N27" s="311"/>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145</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4" t="s">
        <v>178</v>
      </c>
      <c r="B5" s="294"/>
      <c r="C5" s="294"/>
      <c r="D5" s="294"/>
      <c r="E5" s="294"/>
      <c r="F5" s="294"/>
      <c r="G5" s="294"/>
      <c r="H5" s="294"/>
      <c r="I5" s="294"/>
      <c r="J5" s="294"/>
      <c r="K5" s="294"/>
      <c r="L5" s="294"/>
      <c r="M5" s="294"/>
      <c r="N5" s="294"/>
      <c r="O5" s="294"/>
      <c r="P5" s="294"/>
    </row>
    <row r="6" spans="1:16" s="11" customFormat="1" x14ac:dyDescent="0.2">
      <c r="A6" s="97"/>
      <c r="B6" s="105"/>
      <c r="C6" s="97"/>
      <c r="D6" s="97"/>
      <c r="E6" s="97"/>
      <c r="F6" s="97"/>
      <c r="G6" s="97"/>
      <c r="H6" s="97"/>
      <c r="I6" s="97"/>
      <c r="J6" s="97"/>
      <c r="K6" s="97"/>
      <c r="L6" s="97"/>
      <c r="M6" s="97"/>
      <c r="N6" s="97"/>
    </row>
    <row r="7" spans="1:16" s="11" customFormat="1" ht="18.75" x14ac:dyDescent="0.2">
      <c r="A7" s="298" t="s">
        <v>8</v>
      </c>
      <c r="B7" s="298"/>
      <c r="C7" s="298"/>
      <c r="D7" s="298"/>
      <c r="E7" s="298"/>
      <c r="F7" s="298"/>
      <c r="G7" s="298"/>
      <c r="H7" s="298"/>
      <c r="I7" s="298"/>
      <c r="J7" s="298"/>
      <c r="K7" s="298"/>
      <c r="L7" s="298"/>
      <c r="M7" s="298"/>
      <c r="N7" s="298"/>
      <c r="O7" s="298"/>
      <c r="P7" s="298"/>
    </row>
    <row r="8" spans="1:16" s="11" customFormat="1" ht="18.75" x14ac:dyDescent="0.2">
      <c r="F8" s="13"/>
      <c r="G8" s="13"/>
      <c r="H8" s="13"/>
      <c r="I8" s="13"/>
      <c r="J8" s="13"/>
      <c r="K8" s="13"/>
      <c r="L8" s="13"/>
      <c r="M8" s="13"/>
      <c r="N8" s="13"/>
      <c r="O8" s="12"/>
      <c r="P8" s="12"/>
    </row>
    <row r="9" spans="1:16" s="11" customFormat="1" ht="18.75" customHeight="1" x14ac:dyDescent="0.2">
      <c r="A9" s="297" t="str">
        <f>'1. паспорт описание'!A9:D9</f>
        <v>О_0000000830</v>
      </c>
      <c r="B9" s="297"/>
      <c r="C9" s="297"/>
      <c r="D9" s="297"/>
      <c r="E9" s="297"/>
      <c r="F9" s="297"/>
      <c r="G9" s="297"/>
      <c r="H9" s="297"/>
      <c r="I9" s="297"/>
      <c r="J9" s="297"/>
      <c r="K9" s="297"/>
      <c r="L9" s="297"/>
      <c r="M9" s="297"/>
      <c r="N9" s="297"/>
      <c r="O9" s="297"/>
      <c r="P9" s="297"/>
    </row>
    <row r="10" spans="1:16" s="11" customFormat="1" ht="18.75" customHeight="1" x14ac:dyDescent="0.2">
      <c r="A10" s="295" t="s">
        <v>7</v>
      </c>
      <c r="B10" s="295"/>
      <c r="C10" s="295"/>
      <c r="D10" s="295"/>
      <c r="E10" s="295"/>
      <c r="F10" s="295"/>
      <c r="G10" s="295"/>
      <c r="H10" s="295"/>
      <c r="I10" s="295"/>
      <c r="J10" s="295"/>
      <c r="K10" s="295"/>
      <c r="L10" s="295"/>
      <c r="M10" s="295"/>
      <c r="N10" s="295"/>
      <c r="O10" s="295"/>
      <c r="P10" s="295"/>
    </row>
    <row r="11" spans="1:16" s="8" customFormat="1" ht="15.75" customHeight="1" x14ac:dyDescent="0.2">
      <c r="F11" s="9"/>
      <c r="G11" s="9"/>
      <c r="H11" s="9"/>
      <c r="I11" s="9"/>
      <c r="J11" s="9"/>
      <c r="K11" s="9"/>
      <c r="L11" s="9"/>
      <c r="M11" s="9"/>
      <c r="N11" s="9"/>
      <c r="O11" s="9"/>
      <c r="P11" s="9"/>
    </row>
    <row r="12" spans="1:16" s="2" customFormat="1" ht="15" customHeight="1" x14ac:dyDescent="0.2">
      <c r="A12" s="297"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2" s="297"/>
      <c r="C12" s="297"/>
      <c r="D12" s="297"/>
      <c r="E12" s="297"/>
      <c r="F12" s="297"/>
      <c r="G12" s="297"/>
      <c r="H12" s="297"/>
      <c r="I12" s="297"/>
      <c r="J12" s="297"/>
      <c r="K12" s="297"/>
      <c r="L12" s="297"/>
      <c r="M12" s="297"/>
      <c r="N12" s="297"/>
      <c r="O12" s="297"/>
      <c r="P12" s="297"/>
    </row>
    <row r="13" spans="1:16" s="2" customFormat="1" ht="15" customHeight="1" x14ac:dyDescent="0.2">
      <c r="A13" s="295" t="s">
        <v>6</v>
      </c>
      <c r="B13" s="295"/>
      <c r="C13" s="295"/>
      <c r="D13" s="295"/>
      <c r="E13" s="295"/>
      <c r="F13" s="295"/>
      <c r="G13" s="295"/>
      <c r="H13" s="295"/>
      <c r="I13" s="295"/>
      <c r="J13" s="295"/>
      <c r="K13" s="295"/>
      <c r="L13" s="295"/>
      <c r="M13" s="295"/>
      <c r="N13" s="295"/>
      <c r="O13" s="295"/>
      <c r="P13" s="295"/>
    </row>
    <row r="14" spans="1:16" s="2" customFormat="1" ht="15" customHeight="1" x14ac:dyDescent="0.2">
      <c r="F14" s="3"/>
      <c r="G14" s="3"/>
      <c r="H14" s="3"/>
      <c r="I14" s="3"/>
      <c r="J14" s="3"/>
      <c r="K14" s="3"/>
      <c r="L14" s="3"/>
      <c r="M14" s="3"/>
      <c r="N14" s="3"/>
      <c r="O14" s="3"/>
      <c r="P14" s="3"/>
    </row>
    <row r="15" spans="1:16" s="2" customFormat="1" ht="15" customHeight="1" x14ac:dyDescent="0.2">
      <c r="F15" s="297"/>
      <c r="G15" s="297"/>
      <c r="H15" s="297"/>
      <c r="I15" s="297"/>
      <c r="J15" s="297"/>
      <c r="K15" s="297"/>
      <c r="L15" s="297"/>
      <c r="M15" s="297"/>
      <c r="N15" s="297"/>
      <c r="O15" s="297"/>
      <c r="P15" s="297"/>
    </row>
    <row r="16" spans="1:16" ht="25.5" customHeight="1" x14ac:dyDescent="0.25">
      <c r="A16" s="297" t="s">
        <v>147</v>
      </c>
      <c r="B16" s="297"/>
      <c r="C16" s="297"/>
      <c r="D16" s="297"/>
      <c r="E16" s="297"/>
      <c r="F16" s="297"/>
      <c r="G16" s="297"/>
      <c r="H16" s="297"/>
      <c r="I16" s="297"/>
      <c r="J16" s="297"/>
      <c r="K16" s="297"/>
      <c r="L16" s="297"/>
      <c r="M16" s="297"/>
      <c r="N16" s="297"/>
      <c r="O16" s="297"/>
      <c r="P16" s="297"/>
    </row>
    <row r="17" spans="1:16" s="47" customFormat="1" ht="21" customHeight="1" x14ac:dyDescent="0.25"/>
    <row r="18" spans="1:16" ht="15.75" customHeight="1" x14ac:dyDescent="0.25">
      <c r="A18" s="309" t="s">
        <v>5</v>
      </c>
      <c r="B18" s="309" t="s">
        <v>164</v>
      </c>
      <c r="C18" s="323" t="s">
        <v>152</v>
      </c>
      <c r="D18" s="324"/>
      <c r="E18" s="323" t="s">
        <v>153</v>
      </c>
      <c r="F18" s="324"/>
      <c r="G18" s="327" t="s">
        <v>36</v>
      </c>
      <c r="H18" s="328"/>
      <c r="I18" s="328"/>
      <c r="J18" s="329"/>
      <c r="K18" s="323" t="s">
        <v>154</v>
      </c>
      <c r="L18" s="324"/>
      <c r="M18" s="323" t="s">
        <v>61</v>
      </c>
      <c r="N18" s="324"/>
      <c r="O18" s="323" t="s">
        <v>60</v>
      </c>
      <c r="P18" s="324"/>
    </row>
    <row r="19" spans="1:16" ht="216" customHeight="1" x14ac:dyDescent="0.25">
      <c r="A19" s="322"/>
      <c r="B19" s="322"/>
      <c r="C19" s="325"/>
      <c r="D19" s="326"/>
      <c r="E19" s="325"/>
      <c r="F19" s="326"/>
      <c r="G19" s="327" t="s">
        <v>59</v>
      </c>
      <c r="H19" s="329"/>
      <c r="I19" s="327" t="s">
        <v>58</v>
      </c>
      <c r="J19" s="329"/>
      <c r="K19" s="325"/>
      <c r="L19" s="326"/>
      <c r="M19" s="325"/>
      <c r="N19" s="326"/>
      <c r="O19" s="325"/>
      <c r="P19" s="326"/>
    </row>
    <row r="20" spans="1:16" ht="60" customHeight="1" x14ac:dyDescent="0.25">
      <c r="A20" s="310"/>
      <c r="B20" s="310"/>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171</v>
      </c>
      <c r="C22" s="86" t="s">
        <v>132</v>
      </c>
      <c r="D22" s="83" t="s">
        <v>132</v>
      </c>
      <c r="E22" s="86" t="s">
        <v>132</v>
      </c>
      <c r="F22" s="83" t="s">
        <v>132</v>
      </c>
      <c r="G22" s="83" t="s">
        <v>132</v>
      </c>
      <c r="H22" s="86" t="s">
        <v>132</v>
      </c>
      <c r="I22" s="86" t="s">
        <v>132</v>
      </c>
      <c r="J22" s="86" t="s">
        <v>132</v>
      </c>
      <c r="K22" s="114" t="s">
        <v>132</v>
      </c>
      <c r="L22" s="115" t="s">
        <v>132</v>
      </c>
      <c r="M22" s="115" t="s">
        <v>132</v>
      </c>
      <c r="N22" s="86" t="s">
        <v>132</v>
      </c>
      <c r="O22" s="87" t="s">
        <v>132</v>
      </c>
      <c r="P22" s="115" t="s">
        <v>132</v>
      </c>
    </row>
    <row r="23" spans="1:16" ht="63" x14ac:dyDescent="0.25">
      <c r="A23" s="86">
        <v>2</v>
      </c>
      <c r="B23" s="83" t="s">
        <v>171</v>
      </c>
      <c r="C23" s="86" t="s">
        <v>132</v>
      </c>
      <c r="D23" s="83" t="s">
        <v>132</v>
      </c>
      <c r="E23" s="86" t="s">
        <v>132</v>
      </c>
      <c r="F23" s="83" t="s">
        <v>132</v>
      </c>
      <c r="G23" s="86" t="s">
        <v>132</v>
      </c>
      <c r="H23" s="86" t="s">
        <v>132</v>
      </c>
      <c r="I23" s="86" t="s">
        <v>132</v>
      </c>
      <c r="J23" s="86" t="s">
        <v>132</v>
      </c>
      <c r="K23" s="114" t="s">
        <v>132</v>
      </c>
      <c r="L23" s="115" t="s">
        <v>132</v>
      </c>
      <c r="M23" s="115" t="s">
        <v>132</v>
      </c>
      <c r="N23" s="86" t="s">
        <v>132</v>
      </c>
      <c r="O23" s="87" t="s">
        <v>132</v>
      </c>
      <c r="P23" s="115" t="s">
        <v>132</v>
      </c>
    </row>
    <row r="24" spans="1:16" s="45" customFormat="1" ht="63" x14ac:dyDescent="0.2">
      <c r="A24" s="86">
        <v>3</v>
      </c>
      <c r="B24" s="83" t="s">
        <v>171</v>
      </c>
      <c r="C24" s="86" t="s">
        <v>132</v>
      </c>
      <c r="D24" s="83" t="s">
        <v>132</v>
      </c>
      <c r="E24" s="86" t="s">
        <v>132</v>
      </c>
      <c r="F24" s="83" t="s">
        <v>132</v>
      </c>
      <c r="G24" s="86" t="s">
        <v>132</v>
      </c>
      <c r="H24" s="86" t="s">
        <v>132</v>
      </c>
      <c r="I24" s="86" t="s">
        <v>132</v>
      </c>
      <c r="J24" s="86" t="s">
        <v>132</v>
      </c>
      <c r="K24" s="114" t="s">
        <v>132</v>
      </c>
      <c r="L24" s="115" t="s">
        <v>132</v>
      </c>
      <c r="M24" s="115" t="s">
        <v>132</v>
      </c>
      <c r="N24" s="86" t="s">
        <v>132</v>
      </c>
      <c r="O24" s="87" t="s">
        <v>132</v>
      </c>
      <c r="P24" s="115" t="s">
        <v>132</v>
      </c>
    </row>
    <row r="25" spans="1:16" s="45" customFormat="1" ht="63" x14ac:dyDescent="0.2">
      <c r="A25" s="86">
        <v>4</v>
      </c>
      <c r="B25" s="83" t="s">
        <v>171</v>
      </c>
      <c r="C25" s="86" t="s">
        <v>132</v>
      </c>
      <c r="D25" s="83" t="s">
        <v>132</v>
      </c>
      <c r="E25" s="86" t="s">
        <v>132</v>
      </c>
      <c r="F25" s="83" t="s">
        <v>132</v>
      </c>
      <c r="G25" s="86" t="s">
        <v>132</v>
      </c>
      <c r="H25" s="86" t="s">
        <v>132</v>
      </c>
      <c r="I25" s="86" t="s">
        <v>132</v>
      </c>
      <c r="J25" s="86" t="s">
        <v>132</v>
      </c>
      <c r="K25" s="114" t="s">
        <v>132</v>
      </c>
      <c r="L25" s="115" t="s">
        <v>132</v>
      </c>
      <c r="M25" s="115" t="s">
        <v>132</v>
      </c>
      <c r="N25" s="86" t="s">
        <v>132</v>
      </c>
      <c r="O25" s="87" t="s">
        <v>132</v>
      </c>
      <c r="P25" s="115" t="s">
        <v>132</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4" t="s">
        <v>174</v>
      </c>
      <c r="B4" s="294"/>
      <c r="C4" s="294"/>
      <c r="D4" s="294"/>
      <c r="E4" s="294"/>
      <c r="F4" s="294"/>
      <c r="G4" s="294"/>
      <c r="H4" s="294"/>
      <c r="I4" s="294"/>
      <c r="J4" s="294"/>
      <c r="K4" s="294"/>
      <c r="L4" s="294"/>
      <c r="M4" s="294"/>
      <c r="N4" s="294"/>
      <c r="O4" s="294"/>
      <c r="P4" s="294"/>
      <c r="Q4" s="294"/>
      <c r="R4" s="294"/>
      <c r="S4" s="294"/>
      <c r="T4" s="294"/>
      <c r="U4" s="294"/>
      <c r="V4" s="294"/>
      <c r="W4" s="294"/>
      <c r="X4" s="294"/>
    </row>
    <row r="6" spans="1:26" ht="18.75" x14ac:dyDescent="0.25">
      <c r="A6" s="298" t="s">
        <v>181</v>
      </c>
      <c r="B6" s="298"/>
      <c r="C6" s="298"/>
      <c r="D6" s="298"/>
      <c r="E6" s="298"/>
      <c r="F6" s="298"/>
      <c r="G6" s="298"/>
      <c r="H6" s="298"/>
      <c r="I6" s="298"/>
      <c r="J6" s="298"/>
      <c r="K6" s="298"/>
      <c r="L6" s="298"/>
      <c r="M6" s="298"/>
      <c r="N6" s="298"/>
      <c r="O6" s="298"/>
      <c r="P6" s="298"/>
      <c r="Q6" s="298"/>
      <c r="R6" s="298"/>
      <c r="S6" s="298"/>
      <c r="T6" s="298"/>
      <c r="U6" s="298"/>
      <c r="V6" s="298"/>
      <c r="W6" s="298"/>
      <c r="X6" s="298"/>
      <c r="Y6" s="91"/>
      <c r="Z6" s="91"/>
    </row>
    <row r="7" spans="1:26" ht="18.75" x14ac:dyDescent="0.25">
      <c r="B7" s="298"/>
      <c r="C7" s="298"/>
      <c r="D7" s="298"/>
      <c r="E7" s="298"/>
      <c r="F7" s="298"/>
      <c r="G7" s="298"/>
      <c r="H7" s="298"/>
      <c r="I7" s="298"/>
      <c r="J7" s="298"/>
      <c r="K7" s="298"/>
      <c r="L7" s="298"/>
      <c r="M7" s="298"/>
      <c r="N7" s="298"/>
      <c r="O7" s="298"/>
      <c r="P7" s="298"/>
      <c r="Q7" s="298"/>
      <c r="R7" s="298"/>
      <c r="S7" s="298"/>
      <c r="T7" s="298"/>
      <c r="U7" s="298"/>
      <c r="V7" s="298"/>
      <c r="W7" s="298"/>
      <c r="X7" s="298"/>
      <c r="Y7" s="91"/>
      <c r="Z7" s="91"/>
    </row>
    <row r="8" spans="1:26" ht="18.75" x14ac:dyDescent="0.25">
      <c r="A8" s="297" t="str">
        <f>'1. паспорт описание'!A9:D9</f>
        <v>О_0000000830</v>
      </c>
      <c r="B8" s="297"/>
      <c r="C8" s="297"/>
      <c r="D8" s="297"/>
      <c r="E8" s="297"/>
      <c r="F8" s="297"/>
      <c r="G8" s="297"/>
      <c r="H8" s="297"/>
      <c r="I8" s="297"/>
      <c r="J8" s="297"/>
      <c r="K8" s="297"/>
      <c r="L8" s="297"/>
      <c r="M8" s="297"/>
      <c r="N8" s="297"/>
      <c r="O8" s="297"/>
      <c r="P8" s="297"/>
      <c r="Q8" s="297"/>
      <c r="R8" s="297"/>
      <c r="S8" s="297"/>
      <c r="T8" s="297"/>
      <c r="U8" s="297"/>
      <c r="V8" s="297"/>
      <c r="W8" s="297"/>
      <c r="X8" s="297"/>
      <c r="Y8" s="92"/>
      <c r="Z8" s="92"/>
    </row>
    <row r="9" spans="1:26" ht="15.75" x14ac:dyDescent="0.25">
      <c r="A9" s="295" t="s">
        <v>7</v>
      </c>
      <c r="B9" s="295"/>
      <c r="C9" s="295"/>
      <c r="D9" s="295"/>
      <c r="E9" s="295"/>
      <c r="F9" s="295"/>
      <c r="G9" s="295"/>
      <c r="H9" s="295"/>
      <c r="I9" s="295"/>
      <c r="J9" s="295"/>
      <c r="K9" s="295"/>
      <c r="L9" s="295"/>
      <c r="M9" s="295"/>
      <c r="N9" s="295"/>
      <c r="O9" s="295"/>
      <c r="P9" s="295"/>
      <c r="Q9" s="295"/>
      <c r="R9" s="295"/>
      <c r="S9" s="295"/>
      <c r="T9" s="295"/>
      <c r="U9" s="295"/>
      <c r="V9" s="295"/>
      <c r="W9" s="295"/>
      <c r="X9" s="295"/>
      <c r="Y9" s="93"/>
      <c r="Z9" s="93"/>
    </row>
    <row r="10" spans="1:26" ht="18.75" x14ac:dyDescent="0.25">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10"/>
      <c r="Z10" s="10"/>
    </row>
    <row r="11" spans="1:26" ht="18.75" x14ac:dyDescent="0.25">
      <c r="A11" s="297"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92"/>
      <c r="Z11" s="92"/>
    </row>
    <row r="12" spans="1:26" ht="15.75" x14ac:dyDescent="0.25">
      <c r="A12" s="295" t="s">
        <v>6</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93"/>
      <c r="Z12" s="93"/>
    </row>
    <row r="13" spans="1:26" x14ac:dyDescent="0.25">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99"/>
      <c r="Z13" s="99"/>
    </row>
    <row r="14" spans="1:26" x14ac:dyDescent="0.25">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99"/>
      <c r="Z14" s="99"/>
    </row>
    <row r="15" spans="1:26" x14ac:dyDescent="0.25">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99"/>
      <c r="Z15" s="99"/>
    </row>
    <row r="16" spans="1:26" x14ac:dyDescent="0.25">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99"/>
      <c r="Z16" s="99"/>
    </row>
    <row r="17" spans="1:26" x14ac:dyDescent="0.25">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100"/>
      <c r="Z17" s="100"/>
    </row>
    <row r="18" spans="1:26" x14ac:dyDescent="0.25">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100"/>
      <c r="Z18" s="100"/>
    </row>
    <row r="19" spans="1:26" x14ac:dyDescent="0.25">
      <c r="B19" s="332" t="s">
        <v>182</v>
      </c>
      <c r="C19" s="332"/>
      <c r="D19" s="332"/>
      <c r="E19" s="332"/>
      <c r="F19" s="332"/>
      <c r="G19" s="332"/>
      <c r="H19" s="332"/>
      <c r="I19" s="332"/>
      <c r="J19" s="332"/>
      <c r="K19" s="332"/>
      <c r="L19" s="332"/>
      <c r="M19" s="332"/>
      <c r="N19" s="332"/>
      <c r="O19" s="332"/>
      <c r="P19" s="332"/>
      <c r="Q19" s="332"/>
      <c r="R19" s="332"/>
      <c r="S19" s="332"/>
      <c r="T19" s="332"/>
      <c r="U19" s="332"/>
      <c r="V19" s="332"/>
      <c r="W19" s="332"/>
      <c r="X19" s="332"/>
      <c r="Y19" s="101"/>
      <c r="Z19" s="101"/>
    </row>
    <row r="20" spans="1:26" ht="32.25" customHeight="1" x14ac:dyDescent="0.25">
      <c r="A20" s="76"/>
      <c r="B20" s="334" t="s">
        <v>130</v>
      </c>
      <c r="C20" s="335"/>
      <c r="D20" s="335"/>
      <c r="E20" s="335"/>
      <c r="F20" s="335"/>
      <c r="G20" s="335"/>
      <c r="H20" s="335"/>
      <c r="I20" s="335"/>
      <c r="J20" s="335"/>
      <c r="K20" s="335"/>
      <c r="L20" s="336"/>
      <c r="M20" s="333" t="s">
        <v>131</v>
      </c>
      <c r="N20" s="333"/>
      <c r="O20" s="333"/>
      <c r="P20" s="333"/>
      <c r="Q20" s="333"/>
      <c r="R20" s="333"/>
      <c r="S20" s="333"/>
      <c r="T20" s="333"/>
      <c r="U20" s="333"/>
      <c r="V20" s="333"/>
      <c r="W20" s="333"/>
      <c r="X20" s="333"/>
    </row>
    <row r="21" spans="1:26" ht="151.5" customHeight="1" x14ac:dyDescent="0.25">
      <c r="A21" s="110" t="s">
        <v>164</v>
      </c>
      <c r="B21" s="80" t="s">
        <v>80</v>
      </c>
      <c r="C21" s="81" t="s">
        <v>179</v>
      </c>
      <c r="D21" s="80" t="s">
        <v>126</v>
      </c>
      <c r="E21" s="80" t="s">
        <v>81</v>
      </c>
      <c r="F21" s="80" t="s">
        <v>128</v>
      </c>
      <c r="G21" s="80" t="s">
        <v>127</v>
      </c>
      <c r="H21" s="80" t="s">
        <v>82</v>
      </c>
      <c r="I21" s="80" t="s">
        <v>129</v>
      </c>
      <c r="J21" s="80" t="s">
        <v>86</v>
      </c>
      <c r="K21" s="81" t="s">
        <v>85</v>
      </c>
      <c r="L21" s="81" t="s">
        <v>83</v>
      </c>
      <c r="M21" s="82" t="s">
        <v>93</v>
      </c>
      <c r="N21" s="81" t="s">
        <v>163</v>
      </c>
      <c r="O21" s="80" t="s">
        <v>91</v>
      </c>
      <c r="P21" s="80" t="s">
        <v>92</v>
      </c>
      <c r="Q21" s="80" t="s">
        <v>90</v>
      </c>
      <c r="R21" s="80" t="s">
        <v>82</v>
      </c>
      <c r="S21" s="80" t="s">
        <v>89</v>
      </c>
      <c r="T21" s="80" t="s">
        <v>88</v>
      </c>
      <c r="U21" s="80" t="s">
        <v>125</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168</v>
      </c>
      <c r="B23" s="116" t="s">
        <v>132</v>
      </c>
      <c r="C23" s="117" t="s">
        <v>132</v>
      </c>
      <c r="D23" s="77" t="s">
        <v>132</v>
      </c>
      <c r="E23" s="77" t="s">
        <v>132</v>
      </c>
      <c r="F23" s="77" t="s">
        <v>132</v>
      </c>
      <c r="G23" s="77" t="s">
        <v>132</v>
      </c>
      <c r="H23" s="77" t="s">
        <v>132</v>
      </c>
      <c r="I23" s="77" t="s">
        <v>132</v>
      </c>
      <c r="J23" s="77" t="s">
        <v>132</v>
      </c>
      <c r="K23" s="77" t="s">
        <v>132</v>
      </c>
      <c r="L23" s="78" t="s">
        <v>132</v>
      </c>
      <c r="M23" s="79" t="s">
        <v>132</v>
      </c>
      <c r="N23" s="77" t="s">
        <v>132</v>
      </c>
      <c r="O23" s="77" t="s">
        <v>132</v>
      </c>
      <c r="P23" s="77" t="s">
        <v>132</v>
      </c>
      <c r="Q23" s="77" t="s">
        <v>132</v>
      </c>
      <c r="R23" s="77" t="s">
        <v>132</v>
      </c>
      <c r="S23" s="77" t="s">
        <v>132</v>
      </c>
      <c r="T23" s="77" t="s">
        <v>132</v>
      </c>
      <c r="U23" s="77" t="s">
        <v>132</v>
      </c>
      <c r="V23" s="77" t="s">
        <v>132</v>
      </c>
      <c r="W23" s="77" t="s">
        <v>132</v>
      </c>
      <c r="X23" s="116" t="s">
        <v>132</v>
      </c>
    </row>
    <row r="25" spans="1:26" x14ac:dyDescent="0.25">
      <c r="A25" s="330" t="s">
        <v>180</v>
      </c>
      <c r="B25" s="330"/>
      <c r="C25" s="330"/>
      <c r="D25" s="330"/>
      <c r="E25" s="330"/>
      <c r="F25" s="330"/>
      <c r="G25" s="330"/>
      <c r="H25" s="330"/>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4" t="s">
        <v>174</v>
      </c>
      <c r="B5" s="294"/>
      <c r="C5" s="294"/>
      <c r="D5" s="294"/>
      <c r="E5" s="294"/>
      <c r="F5" s="294"/>
      <c r="G5" s="294"/>
      <c r="H5" s="294"/>
      <c r="I5" s="294"/>
      <c r="J5" s="294"/>
      <c r="K5" s="294"/>
      <c r="L5" s="294"/>
      <c r="M5" s="294"/>
      <c r="N5" s="294"/>
      <c r="O5" s="294"/>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98" t="s">
        <v>181</v>
      </c>
      <c r="B7" s="298"/>
      <c r="C7" s="298"/>
      <c r="D7" s="298"/>
      <c r="E7" s="298"/>
      <c r="F7" s="298"/>
      <c r="G7" s="298"/>
      <c r="H7" s="298"/>
      <c r="I7" s="298"/>
      <c r="J7" s="298"/>
      <c r="K7" s="298"/>
      <c r="L7" s="298"/>
      <c r="M7" s="298"/>
      <c r="N7" s="298"/>
      <c r="O7" s="298"/>
      <c r="P7" s="12"/>
      <c r="Q7" s="12"/>
      <c r="R7" s="12"/>
      <c r="S7" s="12"/>
      <c r="T7" s="12"/>
      <c r="U7" s="12"/>
      <c r="V7" s="12"/>
      <c r="W7" s="12"/>
      <c r="X7" s="12"/>
      <c r="Y7" s="12"/>
      <c r="Z7" s="12"/>
    </row>
    <row r="8" spans="1:28" s="11" customFormat="1" ht="18.75" x14ac:dyDescent="0.2">
      <c r="A8" s="298"/>
      <c r="B8" s="298"/>
      <c r="C8" s="298"/>
      <c r="D8" s="298"/>
      <c r="E8" s="298"/>
      <c r="F8" s="298"/>
      <c r="G8" s="298"/>
      <c r="H8" s="298"/>
      <c r="I8" s="298"/>
      <c r="J8" s="298"/>
      <c r="K8" s="298"/>
      <c r="L8" s="298"/>
      <c r="M8" s="298"/>
      <c r="N8" s="298"/>
      <c r="O8" s="298"/>
      <c r="P8" s="12"/>
      <c r="Q8" s="12"/>
      <c r="R8" s="12"/>
      <c r="S8" s="12"/>
      <c r="T8" s="12"/>
      <c r="U8" s="12"/>
      <c r="V8" s="12"/>
      <c r="W8" s="12"/>
      <c r="X8" s="12"/>
      <c r="Y8" s="12"/>
      <c r="Z8" s="12"/>
    </row>
    <row r="9" spans="1:28" s="11" customFormat="1" ht="18.75" x14ac:dyDescent="0.2">
      <c r="A9" s="297" t="str">
        <f>'1. паспорт описание'!A9:D9</f>
        <v>О_0000000830</v>
      </c>
      <c r="B9" s="297"/>
      <c r="C9" s="297"/>
      <c r="D9" s="297"/>
      <c r="E9" s="297"/>
      <c r="F9" s="297"/>
      <c r="G9" s="297"/>
      <c r="H9" s="297"/>
      <c r="I9" s="297"/>
      <c r="J9" s="297"/>
      <c r="K9" s="297"/>
      <c r="L9" s="297"/>
      <c r="M9" s="297"/>
      <c r="N9" s="297"/>
      <c r="O9" s="297"/>
      <c r="P9" s="12"/>
      <c r="Q9" s="12"/>
      <c r="R9" s="12"/>
      <c r="S9" s="12"/>
      <c r="T9" s="12"/>
      <c r="U9" s="12"/>
      <c r="V9" s="12"/>
      <c r="W9" s="12"/>
      <c r="X9" s="12"/>
      <c r="Y9" s="12"/>
      <c r="Z9" s="12"/>
    </row>
    <row r="10" spans="1:28" s="11" customFormat="1" ht="18.75" x14ac:dyDescent="0.2">
      <c r="A10" s="295" t="s">
        <v>7</v>
      </c>
      <c r="B10" s="295"/>
      <c r="C10" s="295"/>
      <c r="D10" s="295"/>
      <c r="E10" s="295"/>
      <c r="F10" s="295"/>
      <c r="G10" s="295"/>
      <c r="H10" s="295"/>
      <c r="I10" s="295"/>
      <c r="J10" s="295"/>
      <c r="K10" s="295"/>
      <c r="L10" s="295"/>
      <c r="M10" s="295"/>
      <c r="N10" s="295"/>
      <c r="O10" s="295"/>
      <c r="P10" s="12"/>
      <c r="Q10" s="12"/>
      <c r="R10" s="12"/>
      <c r="S10" s="12"/>
      <c r="T10" s="12"/>
      <c r="U10" s="12"/>
      <c r="V10" s="12"/>
      <c r="W10" s="12"/>
      <c r="X10" s="12"/>
      <c r="Y10" s="12"/>
      <c r="Z10" s="12"/>
    </row>
    <row r="11" spans="1:28" s="8" customFormat="1" ht="15.75" customHeight="1" x14ac:dyDescent="0.2">
      <c r="A11" s="300"/>
      <c r="B11" s="300"/>
      <c r="C11" s="300"/>
      <c r="D11" s="300"/>
      <c r="E11" s="300"/>
      <c r="F11" s="300"/>
      <c r="G11" s="300"/>
      <c r="H11" s="300"/>
      <c r="I11" s="300"/>
      <c r="J11" s="300"/>
      <c r="K11" s="300"/>
      <c r="L11" s="300"/>
      <c r="M11" s="300"/>
      <c r="N11" s="300"/>
      <c r="O11" s="300"/>
      <c r="P11" s="9"/>
      <c r="Q11" s="9"/>
      <c r="R11" s="9"/>
      <c r="S11" s="9"/>
      <c r="T11" s="9"/>
      <c r="U11" s="9"/>
      <c r="V11" s="9"/>
      <c r="W11" s="9"/>
      <c r="X11" s="9"/>
      <c r="Y11" s="9"/>
      <c r="Z11" s="9"/>
    </row>
    <row r="12" spans="1:28" s="2" customFormat="1" ht="18.75" x14ac:dyDescent="0.2">
      <c r="A12" s="297"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2" s="297"/>
      <c r="C12" s="297"/>
      <c r="D12" s="297"/>
      <c r="E12" s="297"/>
      <c r="F12" s="297"/>
      <c r="G12" s="297"/>
      <c r="H12" s="297"/>
      <c r="I12" s="297"/>
      <c r="J12" s="297"/>
      <c r="K12" s="297"/>
      <c r="L12" s="297"/>
      <c r="M12" s="297"/>
      <c r="N12" s="297"/>
      <c r="O12" s="297"/>
      <c r="P12" s="7"/>
      <c r="Q12" s="7"/>
      <c r="R12" s="7"/>
      <c r="S12" s="7"/>
      <c r="T12" s="7"/>
      <c r="U12" s="7"/>
      <c r="V12" s="7"/>
      <c r="W12" s="7"/>
      <c r="X12" s="7"/>
      <c r="Y12" s="7"/>
      <c r="Z12" s="7"/>
    </row>
    <row r="13" spans="1:28" s="2" customFormat="1" ht="15" customHeight="1" x14ac:dyDescent="0.2">
      <c r="A13" s="295" t="s">
        <v>6</v>
      </c>
      <c r="B13" s="295"/>
      <c r="C13" s="295"/>
      <c r="D13" s="295"/>
      <c r="E13" s="295"/>
      <c r="F13" s="295"/>
      <c r="G13" s="295"/>
      <c r="H13" s="295"/>
      <c r="I13" s="295"/>
      <c r="J13" s="295"/>
      <c r="K13" s="295"/>
      <c r="L13" s="295"/>
      <c r="M13" s="295"/>
      <c r="N13" s="295"/>
      <c r="O13" s="295"/>
      <c r="P13" s="5"/>
      <c r="Q13" s="5"/>
      <c r="R13" s="5"/>
      <c r="S13" s="5"/>
      <c r="T13" s="5"/>
      <c r="U13" s="5"/>
      <c r="V13" s="5"/>
      <c r="W13" s="5"/>
      <c r="X13" s="5"/>
      <c r="Y13" s="5"/>
      <c r="Z13" s="5"/>
    </row>
    <row r="14" spans="1:28" s="2" customFormat="1" ht="15" customHeight="1" x14ac:dyDescent="0.2">
      <c r="A14" s="305"/>
      <c r="B14" s="305"/>
      <c r="C14" s="305"/>
      <c r="D14" s="305"/>
      <c r="E14" s="305"/>
      <c r="F14" s="305"/>
      <c r="G14" s="305"/>
      <c r="H14" s="305"/>
      <c r="I14" s="305"/>
      <c r="J14" s="305"/>
      <c r="K14" s="305"/>
      <c r="L14" s="305"/>
      <c r="M14" s="305"/>
      <c r="N14" s="305"/>
      <c r="O14" s="305"/>
      <c r="P14" s="3"/>
      <c r="Q14" s="3"/>
      <c r="R14" s="3"/>
      <c r="S14" s="3"/>
      <c r="T14" s="3"/>
      <c r="U14" s="3"/>
      <c r="V14" s="3"/>
      <c r="W14" s="3"/>
    </row>
    <row r="15" spans="1:28" s="2" customFormat="1" ht="91.5" customHeight="1" x14ac:dyDescent="0.2">
      <c r="A15" s="339" t="s">
        <v>148</v>
      </c>
      <c r="B15" s="339"/>
      <c r="C15" s="339"/>
      <c r="D15" s="339"/>
      <c r="E15" s="339"/>
      <c r="F15" s="339"/>
      <c r="G15" s="339"/>
      <c r="H15" s="339"/>
      <c r="I15" s="339"/>
      <c r="J15" s="339"/>
      <c r="K15" s="339"/>
      <c r="L15" s="339"/>
      <c r="M15" s="339"/>
      <c r="N15" s="339"/>
      <c r="O15" s="339"/>
      <c r="P15" s="6"/>
      <c r="Q15" s="6"/>
      <c r="R15" s="6"/>
      <c r="S15" s="6"/>
      <c r="T15" s="6"/>
      <c r="U15" s="6"/>
      <c r="V15" s="6"/>
      <c r="W15" s="6"/>
      <c r="X15" s="6"/>
      <c r="Y15" s="6"/>
      <c r="Z15" s="6"/>
    </row>
    <row r="16" spans="1:28" s="2" customFormat="1" ht="78" customHeight="1" x14ac:dyDescent="0.2">
      <c r="A16" s="304" t="s">
        <v>5</v>
      </c>
      <c r="B16" s="302" t="s">
        <v>164</v>
      </c>
      <c r="C16" s="304" t="s">
        <v>35</v>
      </c>
      <c r="D16" s="304" t="s">
        <v>24</v>
      </c>
      <c r="E16" s="340" t="s">
        <v>34</v>
      </c>
      <c r="F16" s="341"/>
      <c r="G16" s="341"/>
      <c r="H16" s="341"/>
      <c r="I16" s="342"/>
      <c r="J16" s="304" t="s">
        <v>33</v>
      </c>
      <c r="K16" s="304"/>
      <c r="L16" s="304"/>
      <c r="M16" s="304"/>
      <c r="N16" s="304"/>
      <c r="O16" s="304"/>
      <c r="P16" s="3"/>
      <c r="Q16" s="3"/>
      <c r="R16" s="3"/>
      <c r="S16" s="3"/>
      <c r="T16" s="3"/>
      <c r="U16" s="3"/>
      <c r="V16" s="3"/>
      <c r="W16" s="3"/>
    </row>
    <row r="17" spans="1:26" s="2" customFormat="1" ht="51" customHeight="1" x14ac:dyDescent="0.2">
      <c r="A17" s="304"/>
      <c r="B17" s="303"/>
      <c r="C17" s="304"/>
      <c r="D17" s="304"/>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168</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38" t="s">
        <v>183</v>
      </c>
      <c r="B21" s="338"/>
      <c r="C21" s="338"/>
      <c r="D21" s="338"/>
      <c r="E21" s="338"/>
      <c r="F21" s="338"/>
      <c r="G21" s="338"/>
      <c r="H21" s="338"/>
      <c r="I21" s="338"/>
      <c r="J21" s="338"/>
      <c r="K21" s="338"/>
      <c r="L21" s="338"/>
      <c r="M21" s="338"/>
      <c r="N21" s="338"/>
      <c r="O21" s="338"/>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B16:B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5"/>
  <sheetViews>
    <sheetView view="pageBreakPreview" zoomScale="80" zoomScaleNormal="82" zoomScaleSheetLayoutView="80" workbookViewId="0">
      <selection activeCell="A4" sqref="A4"/>
    </sheetView>
  </sheetViews>
  <sheetFormatPr defaultRowHeight="15.75" outlineLevelRow="1" x14ac:dyDescent="0.25"/>
  <cols>
    <col min="1" max="1" width="66.85546875" style="143" customWidth="1"/>
    <col min="2" max="2" width="13.7109375" style="143" bestFit="1" customWidth="1"/>
    <col min="3" max="3" width="12.5703125" style="143" customWidth="1"/>
    <col min="4" max="4" width="13.85546875" style="143" customWidth="1"/>
    <col min="5" max="5" width="11.5703125" style="143" customWidth="1"/>
    <col min="6" max="6" width="13.5703125" style="143" customWidth="1"/>
    <col min="7" max="7" width="9.85546875" style="143" customWidth="1"/>
    <col min="8" max="8" width="10.140625" style="143" customWidth="1"/>
    <col min="9" max="9" width="9.140625" style="143"/>
    <col min="10" max="10" width="9.85546875" style="143" customWidth="1"/>
    <col min="11" max="11" width="12.140625" style="143" customWidth="1"/>
    <col min="12" max="14" width="9.85546875" style="143" bestFit="1" customWidth="1"/>
    <col min="15" max="15" width="10.85546875" style="143" customWidth="1"/>
    <col min="16" max="256" width="9.140625" style="143"/>
    <col min="257" max="257" width="66.85546875" style="143" customWidth="1"/>
    <col min="258" max="258" width="13.7109375" style="143" bestFit="1" customWidth="1"/>
    <col min="259" max="259" width="12.5703125" style="143" customWidth="1"/>
    <col min="260" max="260" width="13.85546875" style="143" customWidth="1"/>
    <col min="261" max="261" width="11.5703125" style="143" customWidth="1"/>
    <col min="262" max="262" width="13.5703125" style="143" customWidth="1"/>
    <col min="263" max="263" width="9.85546875" style="143" customWidth="1"/>
    <col min="264" max="264" width="10.140625" style="143" customWidth="1"/>
    <col min="265" max="265" width="9.140625" style="143"/>
    <col min="266" max="266" width="9.85546875" style="143" customWidth="1"/>
    <col min="267" max="267" width="12.140625" style="143" customWidth="1"/>
    <col min="268" max="270" width="9.85546875" style="143" bestFit="1" customWidth="1"/>
    <col min="271" max="271" width="10.85546875" style="143" customWidth="1"/>
    <col min="272" max="512" width="9.140625" style="143"/>
    <col min="513" max="513" width="66.85546875" style="143" customWidth="1"/>
    <col min="514" max="514" width="13.7109375" style="143" bestFit="1" customWidth="1"/>
    <col min="515" max="515" width="12.5703125" style="143" customWidth="1"/>
    <col min="516" max="516" width="13.85546875" style="143" customWidth="1"/>
    <col min="517" max="517" width="11.5703125" style="143" customWidth="1"/>
    <col min="518" max="518" width="13.5703125" style="143" customWidth="1"/>
    <col min="519" max="519" width="9.85546875" style="143" customWidth="1"/>
    <col min="520" max="520" width="10.140625" style="143" customWidth="1"/>
    <col min="521" max="521" width="9.140625" style="143"/>
    <col min="522" max="522" width="9.85546875" style="143" customWidth="1"/>
    <col min="523" max="523" width="12.140625" style="143" customWidth="1"/>
    <col min="524" max="526" width="9.85546875" style="143" bestFit="1" customWidth="1"/>
    <col min="527" max="527" width="10.85546875" style="143" customWidth="1"/>
    <col min="528" max="768" width="9.140625" style="143"/>
    <col min="769" max="769" width="66.85546875" style="143" customWidth="1"/>
    <col min="770" max="770" width="13.7109375" style="143" bestFit="1" customWidth="1"/>
    <col min="771" max="771" width="12.5703125" style="143" customWidth="1"/>
    <col min="772" max="772" width="13.85546875" style="143" customWidth="1"/>
    <col min="773" max="773" width="11.5703125" style="143" customWidth="1"/>
    <col min="774" max="774" width="13.5703125" style="143" customWidth="1"/>
    <col min="775" max="775" width="9.85546875" style="143" customWidth="1"/>
    <col min="776" max="776" width="10.140625" style="143" customWidth="1"/>
    <col min="777" max="777" width="9.140625" style="143"/>
    <col min="778" max="778" width="9.85546875" style="143" customWidth="1"/>
    <col min="779" max="779" width="12.140625" style="143" customWidth="1"/>
    <col min="780" max="782" width="9.85546875" style="143" bestFit="1" customWidth="1"/>
    <col min="783" max="783" width="10.85546875" style="143" customWidth="1"/>
    <col min="784" max="1024" width="9.140625" style="143"/>
    <col min="1025" max="1025" width="66.85546875" style="143" customWidth="1"/>
    <col min="1026" max="1026" width="13.7109375" style="143" bestFit="1" customWidth="1"/>
    <col min="1027" max="1027" width="12.5703125" style="143" customWidth="1"/>
    <col min="1028" max="1028" width="13.85546875" style="143" customWidth="1"/>
    <col min="1029" max="1029" width="11.5703125" style="143" customWidth="1"/>
    <col min="1030" max="1030" width="13.5703125" style="143" customWidth="1"/>
    <col min="1031" max="1031" width="9.85546875" style="143" customWidth="1"/>
    <col min="1032" max="1032" width="10.140625" style="143" customWidth="1"/>
    <col min="1033" max="1033" width="9.140625" style="143"/>
    <col min="1034" max="1034" width="9.85546875" style="143" customWidth="1"/>
    <col min="1035" max="1035" width="12.140625" style="143" customWidth="1"/>
    <col min="1036" max="1038" width="9.85546875" style="143" bestFit="1" customWidth="1"/>
    <col min="1039" max="1039" width="10.85546875" style="143" customWidth="1"/>
    <col min="1040" max="1280" width="9.140625" style="143"/>
    <col min="1281" max="1281" width="66.85546875" style="143" customWidth="1"/>
    <col min="1282" max="1282" width="13.7109375" style="143" bestFit="1" customWidth="1"/>
    <col min="1283" max="1283" width="12.5703125" style="143" customWidth="1"/>
    <col min="1284" max="1284" width="13.85546875" style="143" customWidth="1"/>
    <col min="1285" max="1285" width="11.5703125" style="143" customWidth="1"/>
    <col min="1286" max="1286" width="13.5703125" style="143" customWidth="1"/>
    <col min="1287" max="1287" width="9.85546875" style="143" customWidth="1"/>
    <col min="1288" max="1288" width="10.140625" style="143" customWidth="1"/>
    <col min="1289" max="1289" width="9.140625" style="143"/>
    <col min="1290" max="1290" width="9.85546875" style="143" customWidth="1"/>
    <col min="1291" max="1291" width="12.140625" style="143" customWidth="1"/>
    <col min="1292" max="1294" width="9.85546875" style="143" bestFit="1" customWidth="1"/>
    <col min="1295" max="1295" width="10.85546875" style="143" customWidth="1"/>
    <col min="1296" max="1536" width="9.140625" style="143"/>
    <col min="1537" max="1537" width="66.85546875" style="143" customWidth="1"/>
    <col min="1538" max="1538" width="13.7109375" style="143" bestFit="1" customWidth="1"/>
    <col min="1539" max="1539" width="12.5703125" style="143" customWidth="1"/>
    <col min="1540" max="1540" width="13.85546875" style="143" customWidth="1"/>
    <col min="1541" max="1541" width="11.5703125" style="143" customWidth="1"/>
    <col min="1542" max="1542" width="13.5703125" style="143" customWidth="1"/>
    <col min="1543" max="1543" width="9.85546875" style="143" customWidth="1"/>
    <col min="1544" max="1544" width="10.140625" style="143" customWidth="1"/>
    <col min="1545" max="1545" width="9.140625" style="143"/>
    <col min="1546" max="1546" width="9.85546875" style="143" customWidth="1"/>
    <col min="1547" max="1547" width="12.140625" style="143" customWidth="1"/>
    <col min="1548" max="1550" width="9.85546875" style="143" bestFit="1" customWidth="1"/>
    <col min="1551" max="1551" width="10.85546875" style="143" customWidth="1"/>
    <col min="1552" max="1792" width="9.140625" style="143"/>
    <col min="1793" max="1793" width="66.85546875" style="143" customWidth="1"/>
    <col min="1794" max="1794" width="13.7109375" style="143" bestFit="1" customWidth="1"/>
    <col min="1795" max="1795" width="12.5703125" style="143" customWidth="1"/>
    <col min="1796" max="1796" width="13.85546875" style="143" customWidth="1"/>
    <col min="1797" max="1797" width="11.5703125" style="143" customWidth="1"/>
    <col min="1798" max="1798" width="13.5703125" style="143" customWidth="1"/>
    <col min="1799" max="1799" width="9.85546875" style="143" customWidth="1"/>
    <col min="1800" max="1800" width="10.140625" style="143" customWidth="1"/>
    <col min="1801" max="1801" width="9.140625" style="143"/>
    <col min="1802" max="1802" width="9.85546875" style="143" customWidth="1"/>
    <col min="1803" max="1803" width="12.140625" style="143" customWidth="1"/>
    <col min="1804" max="1806" width="9.85546875" style="143" bestFit="1" customWidth="1"/>
    <col min="1807" max="1807" width="10.85546875" style="143" customWidth="1"/>
    <col min="1808" max="2048" width="9.140625" style="143"/>
    <col min="2049" max="2049" width="66.85546875" style="143" customWidth="1"/>
    <col min="2050" max="2050" width="13.7109375" style="143" bestFit="1" customWidth="1"/>
    <col min="2051" max="2051" width="12.5703125" style="143" customWidth="1"/>
    <col min="2052" max="2052" width="13.85546875" style="143" customWidth="1"/>
    <col min="2053" max="2053" width="11.5703125" style="143" customWidth="1"/>
    <col min="2054" max="2054" width="13.5703125" style="143" customWidth="1"/>
    <col min="2055" max="2055" width="9.85546875" style="143" customWidth="1"/>
    <col min="2056" max="2056" width="10.140625" style="143" customWidth="1"/>
    <col min="2057" max="2057" width="9.140625" style="143"/>
    <col min="2058" max="2058" width="9.85546875" style="143" customWidth="1"/>
    <col min="2059" max="2059" width="12.140625" style="143" customWidth="1"/>
    <col min="2060" max="2062" width="9.85546875" style="143" bestFit="1" customWidth="1"/>
    <col min="2063" max="2063" width="10.85546875" style="143" customWidth="1"/>
    <col min="2064" max="2304" width="9.140625" style="143"/>
    <col min="2305" max="2305" width="66.85546875" style="143" customWidth="1"/>
    <col min="2306" max="2306" width="13.7109375" style="143" bestFit="1" customWidth="1"/>
    <col min="2307" max="2307" width="12.5703125" style="143" customWidth="1"/>
    <col min="2308" max="2308" width="13.85546875" style="143" customWidth="1"/>
    <col min="2309" max="2309" width="11.5703125" style="143" customWidth="1"/>
    <col min="2310" max="2310" width="13.5703125" style="143" customWidth="1"/>
    <col min="2311" max="2311" width="9.85546875" style="143" customWidth="1"/>
    <col min="2312" max="2312" width="10.140625" style="143" customWidth="1"/>
    <col min="2313" max="2313" width="9.140625" style="143"/>
    <col min="2314" max="2314" width="9.85546875" style="143" customWidth="1"/>
    <col min="2315" max="2315" width="12.140625" style="143" customWidth="1"/>
    <col min="2316" max="2318" width="9.85546875" style="143" bestFit="1" customWidth="1"/>
    <col min="2319" max="2319" width="10.85546875" style="143" customWidth="1"/>
    <col min="2320" max="2560" width="9.140625" style="143"/>
    <col min="2561" max="2561" width="66.85546875" style="143" customWidth="1"/>
    <col min="2562" max="2562" width="13.7109375" style="143" bestFit="1" customWidth="1"/>
    <col min="2563" max="2563" width="12.5703125" style="143" customWidth="1"/>
    <col min="2564" max="2564" width="13.85546875" style="143" customWidth="1"/>
    <col min="2565" max="2565" width="11.5703125" style="143" customWidth="1"/>
    <col min="2566" max="2566" width="13.5703125" style="143" customWidth="1"/>
    <col min="2567" max="2567" width="9.85546875" style="143" customWidth="1"/>
    <col min="2568" max="2568" width="10.140625" style="143" customWidth="1"/>
    <col min="2569" max="2569" width="9.140625" style="143"/>
    <col min="2570" max="2570" width="9.85546875" style="143" customWidth="1"/>
    <col min="2571" max="2571" width="12.140625" style="143" customWidth="1"/>
    <col min="2572" max="2574" width="9.85546875" style="143" bestFit="1" customWidth="1"/>
    <col min="2575" max="2575" width="10.85546875" style="143" customWidth="1"/>
    <col min="2576" max="2816" width="9.140625" style="143"/>
    <col min="2817" max="2817" width="66.85546875" style="143" customWidth="1"/>
    <col min="2818" max="2818" width="13.7109375" style="143" bestFit="1" customWidth="1"/>
    <col min="2819" max="2819" width="12.5703125" style="143" customWidth="1"/>
    <col min="2820" max="2820" width="13.85546875" style="143" customWidth="1"/>
    <col min="2821" max="2821" width="11.5703125" style="143" customWidth="1"/>
    <col min="2822" max="2822" width="13.5703125" style="143" customWidth="1"/>
    <col min="2823" max="2823" width="9.85546875" style="143" customWidth="1"/>
    <col min="2824" max="2824" width="10.140625" style="143" customWidth="1"/>
    <col min="2825" max="2825" width="9.140625" style="143"/>
    <col min="2826" max="2826" width="9.85546875" style="143" customWidth="1"/>
    <col min="2827" max="2827" width="12.140625" style="143" customWidth="1"/>
    <col min="2828" max="2830" width="9.85546875" style="143" bestFit="1" customWidth="1"/>
    <col min="2831" max="2831" width="10.85546875" style="143" customWidth="1"/>
    <col min="2832" max="3072" width="9.140625" style="143"/>
    <col min="3073" max="3073" width="66.85546875" style="143" customWidth="1"/>
    <col min="3074" max="3074" width="13.7109375" style="143" bestFit="1" customWidth="1"/>
    <col min="3075" max="3075" width="12.5703125" style="143" customWidth="1"/>
    <col min="3076" max="3076" width="13.85546875" style="143" customWidth="1"/>
    <col min="3077" max="3077" width="11.5703125" style="143" customWidth="1"/>
    <col min="3078" max="3078" width="13.5703125" style="143" customWidth="1"/>
    <col min="3079" max="3079" width="9.85546875" style="143" customWidth="1"/>
    <col min="3080" max="3080" width="10.140625" style="143" customWidth="1"/>
    <col min="3081" max="3081" width="9.140625" style="143"/>
    <col min="3082" max="3082" width="9.85546875" style="143" customWidth="1"/>
    <col min="3083" max="3083" width="12.140625" style="143" customWidth="1"/>
    <col min="3084" max="3086" width="9.85546875" style="143" bestFit="1" customWidth="1"/>
    <col min="3087" max="3087" width="10.85546875" style="143" customWidth="1"/>
    <col min="3088" max="3328" width="9.140625" style="143"/>
    <col min="3329" max="3329" width="66.85546875" style="143" customWidth="1"/>
    <col min="3330" max="3330" width="13.7109375" style="143" bestFit="1" customWidth="1"/>
    <col min="3331" max="3331" width="12.5703125" style="143" customWidth="1"/>
    <col min="3332" max="3332" width="13.85546875" style="143" customWidth="1"/>
    <col min="3333" max="3333" width="11.5703125" style="143" customWidth="1"/>
    <col min="3334" max="3334" width="13.5703125" style="143" customWidth="1"/>
    <col min="3335" max="3335" width="9.85546875" style="143" customWidth="1"/>
    <col min="3336" max="3336" width="10.140625" style="143" customWidth="1"/>
    <col min="3337" max="3337" width="9.140625" style="143"/>
    <col min="3338" max="3338" width="9.85546875" style="143" customWidth="1"/>
    <col min="3339" max="3339" width="12.140625" style="143" customWidth="1"/>
    <col min="3340" max="3342" width="9.85546875" style="143" bestFit="1" customWidth="1"/>
    <col min="3343" max="3343" width="10.85546875" style="143" customWidth="1"/>
    <col min="3344" max="3584" width="9.140625" style="143"/>
    <col min="3585" max="3585" width="66.85546875" style="143" customWidth="1"/>
    <col min="3586" max="3586" width="13.7109375" style="143" bestFit="1" customWidth="1"/>
    <col min="3587" max="3587" width="12.5703125" style="143" customWidth="1"/>
    <col min="3588" max="3588" width="13.85546875" style="143" customWidth="1"/>
    <col min="3589" max="3589" width="11.5703125" style="143" customWidth="1"/>
    <col min="3590" max="3590" width="13.5703125" style="143" customWidth="1"/>
    <col min="3591" max="3591" width="9.85546875" style="143" customWidth="1"/>
    <col min="3592" max="3592" width="10.140625" style="143" customWidth="1"/>
    <col min="3593" max="3593" width="9.140625" style="143"/>
    <col min="3594" max="3594" width="9.85546875" style="143" customWidth="1"/>
    <col min="3595" max="3595" width="12.140625" style="143" customWidth="1"/>
    <col min="3596" max="3598" width="9.85546875" style="143" bestFit="1" customWidth="1"/>
    <col min="3599" max="3599" width="10.85546875" style="143" customWidth="1"/>
    <col min="3600" max="3840" width="9.140625" style="143"/>
    <col min="3841" max="3841" width="66.85546875" style="143" customWidth="1"/>
    <col min="3842" max="3842" width="13.7109375" style="143" bestFit="1" customWidth="1"/>
    <col min="3843" max="3843" width="12.5703125" style="143" customWidth="1"/>
    <col min="3844" max="3844" width="13.85546875" style="143" customWidth="1"/>
    <col min="3845" max="3845" width="11.5703125" style="143" customWidth="1"/>
    <col min="3846" max="3846" width="13.5703125" style="143" customWidth="1"/>
    <col min="3847" max="3847" width="9.85546875" style="143" customWidth="1"/>
    <col min="3848" max="3848" width="10.140625" style="143" customWidth="1"/>
    <col min="3849" max="3849" width="9.140625" style="143"/>
    <col min="3850" max="3850" width="9.85546875" style="143" customWidth="1"/>
    <col min="3851" max="3851" width="12.140625" style="143" customWidth="1"/>
    <col min="3852" max="3854" width="9.85546875" style="143" bestFit="1" customWidth="1"/>
    <col min="3855" max="3855" width="10.85546875" style="143" customWidth="1"/>
    <col min="3856" max="4096" width="9.140625" style="143"/>
    <col min="4097" max="4097" width="66.85546875" style="143" customWidth="1"/>
    <col min="4098" max="4098" width="13.7109375" style="143" bestFit="1" customWidth="1"/>
    <col min="4099" max="4099" width="12.5703125" style="143" customWidth="1"/>
    <col min="4100" max="4100" width="13.85546875" style="143" customWidth="1"/>
    <col min="4101" max="4101" width="11.5703125" style="143" customWidth="1"/>
    <col min="4102" max="4102" width="13.5703125" style="143" customWidth="1"/>
    <col min="4103" max="4103" width="9.85546875" style="143" customWidth="1"/>
    <col min="4104" max="4104" width="10.140625" style="143" customWidth="1"/>
    <col min="4105" max="4105" width="9.140625" style="143"/>
    <col min="4106" max="4106" width="9.85546875" style="143" customWidth="1"/>
    <col min="4107" max="4107" width="12.140625" style="143" customWidth="1"/>
    <col min="4108" max="4110" width="9.85546875" style="143" bestFit="1" customWidth="1"/>
    <col min="4111" max="4111" width="10.85546875" style="143" customWidth="1"/>
    <col min="4112" max="4352" width="9.140625" style="143"/>
    <col min="4353" max="4353" width="66.85546875" style="143" customWidth="1"/>
    <col min="4354" max="4354" width="13.7109375" style="143" bestFit="1" customWidth="1"/>
    <col min="4355" max="4355" width="12.5703125" style="143" customWidth="1"/>
    <col min="4356" max="4356" width="13.85546875" style="143" customWidth="1"/>
    <col min="4357" max="4357" width="11.5703125" style="143" customWidth="1"/>
    <col min="4358" max="4358" width="13.5703125" style="143" customWidth="1"/>
    <col min="4359" max="4359" width="9.85546875" style="143" customWidth="1"/>
    <col min="4360" max="4360" width="10.140625" style="143" customWidth="1"/>
    <col min="4361" max="4361" width="9.140625" style="143"/>
    <col min="4362" max="4362" width="9.85546875" style="143" customWidth="1"/>
    <col min="4363" max="4363" width="12.140625" style="143" customWidth="1"/>
    <col min="4364" max="4366" width="9.85546875" style="143" bestFit="1" customWidth="1"/>
    <col min="4367" max="4367" width="10.85546875" style="143" customWidth="1"/>
    <col min="4368" max="4608" width="9.140625" style="143"/>
    <col min="4609" max="4609" width="66.85546875" style="143" customWidth="1"/>
    <col min="4610" max="4610" width="13.7109375" style="143" bestFit="1" customWidth="1"/>
    <col min="4611" max="4611" width="12.5703125" style="143" customWidth="1"/>
    <col min="4612" max="4612" width="13.85546875" style="143" customWidth="1"/>
    <col min="4613" max="4613" width="11.5703125" style="143" customWidth="1"/>
    <col min="4614" max="4614" width="13.5703125" style="143" customWidth="1"/>
    <col min="4615" max="4615" width="9.85546875" style="143" customWidth="1"/>
    <col min="4616" max="4616" width="10.140625" style="143" customWidth="1"/>
    <col min="4617" max="4617" width="9.140625" style="143"/>
    <col min="4618" max="4618" width="9.85546875" style="143" customWidth="1"/>
    <col min="4619" max="4619" width="12.140625" style="143" customWidth="1"/>
    <col min="4620" max="4622" width="9.85546875" style="143" bestFit="1" customWidth="1"/>
    <col min="4623" max="4623" width="10.85546875" style="143" customWidth="1"/>
    <col min="4624" max="4864" width="9.140625" style="143"/>
    <col min="4865" max="4865" width="66.85546875" style="143" customWidth="1"/>
    <col min="4866" max="4866" width="13.7109375" style="143" bestFit="1" customWidth="1"/>
    <col min="4867" max="4867" width="12.5703125" style="143" customWidth="1"/>
    <col min="4868" max="4868" width="13.85546875" style="143" customWidth="1"/>
    <col min="4869" max="4869" width="11.5703125" style="143" customWidth="1"/>
    <col min="4870" max="4870" width="13.5703125" style="143" customWidth="1"/>
    <col min="4871" max="4871" width="9.85546875" style="143" customWidth="1"/>
    <col min="4872" max="4872" width="10.140625" style="143" customWidth="1"/>
    <col min="4873" max="4873" width="9.140625" style="143"/>
    <col min="4874" max="4874" width="9.85546875" style="143" customWidth="1"/>
    <col min="4875" max="4875" width="12.140625" style="143" customWidth="1"/>
    <col min="4876" max="4878" width="9.85546875" style="143" bestFit="1" customWidth="1"/>
    <col min="4879" max="4879" width="10.85546875" style="143" customWidth="1"/>
    <col min="4880" max="5120" width="9.140625" style="143"/>
    <col min="5121" max="5121" width="66.85546875" style="143" customWidth="1"/>
    <col min="5122" max="5122" width="13.7109375" style="143" bestFit="1" customWidth="1"/>
    <col min="5123" max="5123" width="12.5703125" style="143" customWidth="1"/>
    <col min="5124" max="5124" width="13.85546875" style="143" customWidth="1"/>
    <col min="5125" max="5125" width="11.5703125" style="143" customWidth="1"/>
    <col min="5126" max="5126" width="13.5703125" style="143" customWidth="1"/>
    <col min="5127" max="5127" width="9.85546875" style="143" customWidth="1"/>
    <col min="5128" max="5128" width="10.140625" style="143" customWidth="1"/>
    <col min="5129" max="5129" width="9.140625" style="143"/>
    <col min="5130" max="5130" width="9.85546875" style="143" customWidth="1"/>
    <col min="5131" max="5131" width="12.140625" style="143" customWidth="1"/>
    <col min="5132" max="5134" width="9.85546875" style="143" bestFit="1" customWidth="1"/>
    <col min="5135" max="5135" width="10.85546875" style="143" customWidth="1"/>
    <col min="5136" max="5376" width="9.140625" style="143"/>
    <col min="5377" max="5377" width="66.85546875" style="143" customWidth="1"/>
    <col min="5378" max="5378" width="13.7109375" style="143" bestFit="1" customWidth="1"/>
    <col min="5379" max="5379" width="12.5703125" style="143" customWidth="1"/>
    <col min="5380" max="5380" width="13.85546875" style="143" customWidth="1"/>
    <col min="5381" max="5381" width="11.5703125" style="143" customWidth="1"/>
    <col min="5382" max="5382" width="13.5703125" style="143" customWidth="1"/>
    <col min="5383" max="5383" width="9.85546875" style="143" customWidth="1"/>
    <col min="5384" max="5384" width="10.140625" style="143" customWidth="1"/>
    <col min="5385" max="5385" width="9.140625" style="143"/>
    <col min="5386" max="5386" width="9.85546875" style="143" customWidth="1"/>
    <col min="5387" max="5387" width="12.140625" style="143" customWidth="1"/>
    <col min="5388" max="5390" width="9.85546875" style="143" bestFit="1" customWidth="1"/>
    <col min="5391" max="5391" width="10.85546875" style="143" customWidth="1"/>
    <col min="5392" max="5632" width="9.140625" style="143"/>
    <col min="5633" max="5633" width="66.85546875" style="143" customWidth="1"/>
    <col min="5634" max="5634" width="13.7109375" style="143" bestFit="1" customWidth="1"/>
    <col min="5635" max="5635" width="12.5703125" style="143" customWidth="1"/>
    <col min="5636" max="5636" width="13.85546875" style="143" customWidth="1"/>
    <col min="5637" max="5637" width="11.5703125" style="143" customWidth="1"/>
    <col min="5638" max="5638" width="13.5703125" style="143" customWidth="1"/>
    <col min="5639" max="5639" width="9.85546875" style="143" customWidth="1"/>
    <col min="5640" max="5640" width="10.140625" style="143" customWidth="1"/>
    <col min="5641" max="5641" width="9.140625" style="143"/>
    <col min="5642" max="5642" width="9.85546875" style="143" customWidth="1"/>
    <col min="5643" max="5643" width="12.140625" style="143" customWidth="1"/>
    <col min="5644" max="5646" width="9.85546875" style="143" bestFit="1" customWidth="1"/>
    <col min="5647" max="5647" width="10.85546875" style="143" customWidth="1"/>
    <col min="5648" max="5888" width="9.140625" style="143"/>
    <col min="5889" max="5889" width="66.85546875" style="143" customWidth="1"/>
    <col min="5890" max="5890" width="13.7109375" style="143" bestFit="1" customWidth="1"/>
    <col min="5891" max="5891" width="12.5703125" style="143" customWidth="1"/>
    <col min="5892" max="5892" width="13.85546875" style="143" customWidth="1"/>
    <col min="5893" max="5893" width="11.5703125" style="143" customWidth="1"/>
    <col min="5894" max="5894" width="13.5703125" style="143" customWidth="1"/>
    <col min="5895" max="5895" width="9.85546875" style="143" customWidth="1"/>
    <col min="5896" max="5896" width="10.140625" style="143" customWidth="1"/>
    <col min="5897" max="5897" width="9.140625" style="143"/>
    <col min="5898" max="5898" width="9.85546875" style="143" customWidth="1"/>
    <col min="5899" max="5899" width="12.140625" style="143" customWidth="1"/>
    <col min="5900" max="5902" width="9.85546875" style="143" bestFit="1" customWidth="1"/>
    <col min="5903" max="5903" width="10.85546875" style="143" customWidth="1"/>
    <col min="5904" max="6144" width="9.140625" style="143"/>
    <col min="6145" max="6145" width="66.85546875" style="143" customWidth="1"/>
    <col min="6146" max="6146" width="13.7109375" style="143" bestFit="1" customWidth="1"/>
    <col min="6147" max="6147" width="12.5703125" style="143" customWidth="1"/>
    <col min="6148" max="6148" width="13.85546875" style="143" customWidth="1"/>
    <col min="6149" max="6149" width="11.5703125" style="143" customWidth="1"/>
    <col min="6150" max="6150" width="13.5703125" style="143" customWidth="1"/>
    <col min="6151" max="6151" width="9.85546875" style="143" customWidth="1"/>
    <col min="6152" max="6152" width="10.140625" style="143" customWidth="1"/>
    <col min="6153" max="6153" width="9.140625" style="143"/>
    <col min="6154" max="6154" width="9.85546875" style="143" customWidth="1"/>
    <col min="6155" max="6155" width="12.140625" style="143" customWidth="1"/>
    <col min="6156" max="6158" width="9.85546875" style="143" bestFit="1" customWidth="1"/>
    <col min="6159" max="6159" width="10.85546875" style="143" customWidth="1"/>
    <col min="6160" max="6400" width="9.140625" style="143"/>
    <col min="6401" max="6401" width="66.85546875" style="143" customWidth="1"/>
    <col min="6402" max="6402" width="13.7109375" style="143" bestFit="1" customWidth="1"/>
    <col min="6403" max="6403" width="12.5703125" style="143" customWidth="1"/>
    <col min="6404" max="6404" width="13.85546875" style="143" customWidth="1"/>
    <col min="6405" max="6405" width="11.5703125" style="143" customWidth="1"/>
    <col min="6406" max="6406" width="13.5703125" style="143" customWidth="1"/>
    <col min="6407" max="6407" width="9.85546875" style="143" customWidth="1"/>
    <col min="6408" max="6408" width="10.140625" style="143" customWidth="1"/>
    <col min="6409" max="6409" width="9.140625" style="143"/>
    <col min="6410" max="6410" width="9.85546875" style="143" customWidth="1"/>
    <col min="6411" max="6411" width="12.140625" style="143" customWidth="1"/>
    <col min="6412" max="6414" width="9.85546875" style="143" bestFit="1" customWidth="1"/>
    <col min="6415" max="6415" width="10.85546875" style="143" customWidth="1"/>
    <col min="6416" max="6656" width="9.140625" style="143"/>
    <col min="6657" max="6657" width="66.85546875" style="143" customWidth="1"/>
    <col min="6658" max="6658" width="13.7109375" style="143" bestFit="1" customWidth="1"/>
    <col min="6659" max="6659" width="12.5703125" style="143" customWidth="1"/>
    <col min="6660" max="6660" width="13.85546875" style="143" customWidth="1"/>
    <col min="6661" max="6661" width="11.5703125" style="143" customWidth="1"/>
    <col min="6662" max="6662" width="13.5703125" style="143" customWidth="1"/>
    <col min="6663" max="6663" width="9.85546875" style="143" customWidth="1"/>
    <col min="6664" max="6664" width="10.140625" style="143" customWidth="1"/>
    <col min="6665" max="6665" width="9.140625" style="143"/>
    <col min="6666" max="6666" width="9.85546875" style="143" customWidth="1"/>
    <col min="6667" max="6667" width="12.140625" style="143" customWidth="1"/>
    <col min="6668" max="6670" width="9.85546875" style="143" bestFit="1" customWidth="1"/>
    <col min="6671" max="6671" width="10.85546875" style="143" customWidth="1"/>
    <col min="6672" max="6912" width="9.140625" style="143"/>
    <col min="6913" max="6913" width="66.85546875" style="143" customWidth="1"/>
    <col min="6914" max="6914" width="13.7109375" style="143" bestFit="1" customWidth="1"/>
    <col min="6915" max="6915" width="12.5703125" style="143" customWidth="1"/>
    <col min="6916" max="6916" width="13.85546875" style="143" customWidth="1"/>
    <col min="6917" max="6917" width="11.5703125" style="143" customWidth="1"/>
    <col min="6918" max="6918" width="13.5703125" style="143" customWidth="1"/>
    <col min="6919" max="6919" width="9.85546875" style="143" customWidth="1"/>
    <col min="6920" max="6920" width="10.140625" style="143" customWidth="1"/>
    <col min="6921" max="6921" width="9.140625" style="143"/>
    <col min="6922" max="6922" width="9.85546875" style="143" customWidth="1"/>
    <col min="6923" max="6923" width="12.140625" style="143" customWidth="1"/>
    <col min="6924" max="6926" width="9.85546875" style="143" bestFit="1" customWidth="1"/>
    <col min="6927" max="6927" width="10.85546875" style="143" customWidth="1"/>
    <col min="6928" max="7168" width="9.140625" style="143"/>
    <col min="7169" max="7169" width="66.85546875" style="143" customWidth="1"/>
    <col min="7170" max="7170" width="13.7109375" style="143" bestFit="1" customWidth="1"/>
    <col min="7171" max="7171" width="12.5703125" style="143" customWidth="1"/>
    <col min="7172" max="7172" width="13.85546875" style="143" customWidth="1"/>
    <col min="7173" max="7173" width="11.5703125" style="143" customWidth="1"/>
    <col min="7174" max="7174" width="13.5703125" style="143" customWidth="1"/>
    <col min="7175" max="7175" width="9.85546875" style="143" customWidth="1"/>
    <col min="7176" max="7176" width="10.140625" style="143" customWidth="1"/>
    <col min="7177" max="7177" width="9.140625" style="143"/>
    <col min="7178" max="7178" width="9.85546875" style="143" customWidth="1"/>
    <col min="7179" max="7179" width="12.140625" style="143" customWidth="1"/>
    <col min="7180" max="7182" width="9.85546875" style="143" bestFit="1" customWidth="1"/>
    <col min="7183" max="7183" width="10.85546875" style="143" customWidth="1"/>
    <col min="7184" max="7424" width="9.140625" style="143"/>
    <col min="7425" max="7425" width="66.85546875" style="143" customWidth="1"/>
    <col min="7426" max="7426" width="13.7109375" style="143" bestFit="1" customWidth="1"/>
    <col min="7427" max="7427" width="12.5703125" style="143" customWidth="1"/>
    <col min="7428" max="7428" width="13.85546875" style="143" customWidth="1"/>
    <col min="7429" max="7429" width="11.5703125" style="143" customWidth="1"/>
    <col min="7430" max="7430" width="13.5703125" style="143" customWidth="1"/>
    <col min="7431" max="7431" width="9.85546875" style="143" customWidth="1"/>
    <col min="7432" max="7432" width="10.140625" style="143" customWidth="1"/>
    <col min="7433" max="7433" width="9.140625" style="143"/>
    <col min="7434" max="7434" width="9.85546875" style="143" customWidth="1"/>
    <col min="7435" max="7435" width="12.140625" style="143" customWidth="1"/>
    <col min="7436" max="7438" width="9.85546875" style="143" bestFit="1" customWidth="1"/>
    <col min="7439" max="7439" width="10.85546875" style="143" customWidth="1"/>
    <col min="7440" max="7680" width="9.140625" style="143"/>
    <col min="7681" max="7681" width="66.85546875" style="143" customWidth="1"/>
    <col min="7682" max="7682" width="13.7109375" style="143" bestFit="1" customWidth="1"/>
    <col min="7683" max="7683" width="12.5703125" style="143" customWidth="1"/>
    <col min="7684" max="7684" width="13.85546875" style="143" customWidth="1"/>
    <col min="7685" max="7685" width="11.5703125" style="143" customWidth="1"/>
    <col min="7686" max="7686" width="13.5703125" style="143" customWidth="1"/>
    <col min="7687" max="7687" width="9.85546875" style="143" customWidth="1"/>
    <col min="7688" max="7688" width="10.140625" style="143" customWidth="1"/>
    <col min="7689" max="7689" width="9.140625" style="143"/>
    <col min="7690" max="7690" width="9.85546875" style="143" customWidth="1"/>
    <col min="7691" max="7691" width="12.140625" style="143" customWidth="1"/>
    <col min="7692" max="7694" width="9.85546875" style="143" bestFit="1" customWidth="1"/>
    <col min="7695" max="7695" width="10.85546875" style="143" customWidth="1"/>
    <col min="7696" max="7936" width="9.140625" style="143"/>
    <col min="7937" max="7937" width="66.85546875" style="143" customWidth="1"/>
    <col min="7938" max="7938" width="13.7109375" style="143" bestFit="1" customWidth="1"/>
    <col min="7939" max="7939" width="12.5703125" style="143" customWidth="1"/>
    <col min="7940" max="7940" width="13.85546875" style="143" customWidth="1"/>
    <col min="7941" max="7941" width="11.5703125" style="143" customWidth="1"/>
    <col min="7942" max="7942" width="13.5703125" style="143" customWidth="1"/>
    <col min="7943" max="7943" width="9.85546875" style="143" customWidth="1"/>
    <col min="7944" max="7944" width="10.140625" style="143" customWidth="1"/>
    <col min="7945" max="7945" width="9.140625" style="143"/>
    <col min="7946" max="7946" width="9.85546875" style="143" customWidth="1"/>
    <col min="7947" max="7947" width="12.140625" style="143" customWidth="1"/>
    <col min="7948" max="7950" width="9.85546875" style="143" bestFit="1" customWidth="1"/>
    <col min="7951" max="7951" width="10.85546875" style="143" customWidth="1"/>
    <col min="7952" max="8192" width="9.140625" style="143"/>
    <col min="8193" max="8193" width="66.85546875" style="143" customWidth="1"/>
    <col min="8194" max="8194" width="13.7109375" style="143" bestFit="1" customWidth="1"/>
    <col min="8195" max="8195" width="12.5703125" style="143" customWidth="1"/>
    <col min="8196" max="8196" width="13.85546875" style="143" customWidth="1"/>
    <col min="8197" max="8197" width="11.5703125" style="143" customWidth="1"/>
    <col min="8198" max="8198" width="13.5703125" style="143" customWidth="1"/>
    <col min="8199" max="8199" width="9.85546875" style="143" customWidth="1"/>
    <col min="8200" max="8200" width="10.140625" style="143" customWidth="1"/>
    <col min="8201" max="8201" width="9.140625" style="143"/>
    <col min="8202" max="8202" width="9.85546875" style="143" customWidth="1"/>
    <col min="8203" max="8203" width="12.140625" style="143" customWidth="1"/>
    <col min="8204" max="8206" width="9.85546875" style="143" bestFit="1" customWidth="1"/>
    <col min="8207" max="8207" width="10.85546875" style="143" customWidth="1"/>
    <col min="8208" max="8448" width="9.140625" style="143"/>
    <col min="8449" max="8449" width="66.85546875" style="143" customWidth="1"/>
    <col min="8450" max="8450" width="13.7109375" style="143" bestFit="1" customWidth="1"/>
    <col min="8451" max="8451" width="12.5703125" style="143" customWidth="1"/>
    <col min="8452" max="8452" width="13.85546875" style="143" customWidth="1"/>
    <col min="8453" max="8453" width="11.5703125" style="143" customWidth="1"/>
    <col min="8454" max="8454" width="13.5703125" style="143" customWidth="1"/>
    <col min="8455" max="8455" width="9.85546875" style="143" customWidth="1"/>
    <col min="8456" max="8456" width="10.140625" style="143" customWidth="1"/>
    <col min="8457" max="8457" width="9.140625" style="143"/>
    <col min="8458" max="8458" width="9.85546875" style="143" customWidth="1"/>
    <col min="8459" max="8459" width="12.140625" style="143" customWidth="1"/>
    <col min="8460" max="8462" width="9.85546875" style="143" bestFit="1" customWidth="1"/>
    <col min="8463" max="8463" width="10.85546875" style="143" customWidth="1"/>
    <col min="8464" max="8704" width="9.140625" style="143"/>
    <col min="8705" max="8705" width="66.85546875" style="143" customWidth="1"/>
    <col min="8706" max="8706" width="13.7109375" style="143" bestFit="1" customWidth="1"/>
    <col min="8707" max="8707" width="12.5703125" style="143" customWidth="1"/>
    <col min="8708" max="8708" width="13.85546875" style="143" customWidth="1"/>
    <col min="8709" max="8709" width="11.5703125" style="143" customWidth="1"/>
    <col min="8710" max="8710" width="13.5703125" style="143" customWidth="1"/>
    <col min="8711" max="8711" width="9.85546875" style="143" customWidth="1"/>
    <col min="8712" max="8712" width="10.140625" style="143" customWidth="1"/>
    <col min="8713" max="8713" width="9.140625" style="143"/>
    <col min="8714" max="8714" width="9.85546875" style="143" customWidth="1"/>
    <col min="8715" max="8715" width="12.140625" style="143" customWidth="1"/>
    <col min="8716" max="8718" width="9.85546875" style="143" bestFit="1" customWidth="1"/>
    <col min="8719" max="8719" width="10.85546875" style="143" customWidth="1"/>
    <col min="8720" max="8960" width="9.140625" style="143"/>
    <col min="8961" max="8961" width="66.85546875" style="143" customWidth="1"/>
    <col min="8962" max="8962" width="13.7109375" style="143" bestFit="1" customWidth="1"/>
    <col min="8963" max="8963" width="12.5703125" style="143" customWidth="1"/>
    <col min="8964" max="8964" width="13.85546875" style="143" customWidth="1"/>
    <col min="8965" max="8965" width="11.5703125" style="143" customWidth="1"/>
    <col min="8966" max="8966" width="13.5703125" style="143" customWidth="1"/>
    <col min="8967" max="8967" width="9.85546875" style="143" customWidth="1"/>
    <col min="8968" max="8968" width="10.140625" style="143" customWidth="1"/>
    <col min="8969" max="8969" width="9.140625" style="143"/>
    <col min="8970" max="8970" width="9.85546875" style="143" customWidth="1"/>
    <col min="8971" max="8971" width="12.140625" style="143" customWidth="1"/>
    <col min="8972" max="8974" width="9.85546875" style="143" bestFit="1" customWidth="1"/>
    <col min="8975" max="8975" width="10.85546875" style="143" customWidth="1"/>
    <col min="8976" max="9216" width="9.140625" style="143"/>
    <col min="9217" max="9217" width="66.85546875" style="143" customWidth="1"/>
    <col min="9218" max="9218" width="13.7109375" style="143" bestFit="1" customWidth="1"/>
    <col min="9219" max="9219" width="12.5703125" style="143" customWidth="1"/>
    <col min="9220" max="9220" width="13.85546875" style="143" customWidth="1"/>
    <col min="9221" max="9221" width="11.5703125" style="143" customWidth="1"/>
    <col min="9222" max="9222" width="13.5703125" style="143" customWidth="1"/>
    <col min="9223" max="9223" width="9.85546875" style="143" customWidth="1"/>
    <col min="9224" max="9224" width="10.140625" style="143" customWidth="1"/>
    <col min="9225" max="9225" width="9.140625" style="143"/>
    <col min="9226" max="9226" width="9.85546875" style="143" customWidth="1"/>
    <col min="9227" max="9227" width="12.140625" style="143" customWidth="1"/>
    <col min="9228" max="9230" width="9.85546875" style="143" bestFit="1" customWidth="1"/>
    <col min="9231" max="9231" width="10.85546875" style="143" customWidth="1"/>
    <col min="9232" max="9472" width="9.140625" style="143"/>
    <col min="9473" max="9473" width="66.85546875" style="143" customWidth="1"/>
    <col min="9474" max="9474" width="13.7109375" style="143" bestFit="1" customWidth="1"/>
    <col min="9475" max="9475" width="12.5703125" style="143" customWidth="1"/>
    <col min="9476" max="9476" width="13.85546875" style="143" customWidth="1"/>
    <col min="9477" max="9477" width="11.5703125" style="143" customWidth="1"/>
    <col min="9478" max="9478" width="13.5703125" style="143" customWidth="1"/>
    <col min="9479" max="9479" width="9.85546875" style="143" customWidth="1"/>
    <col min="9480" max="9480" width="10.140625" style="143" customWidth="1"/>
    <col min="9481" max="9481" width="9.140625" style="143"/>
    <col min="9482" max="9482" width="9.85546875" style="143" customWidth="1"/>
    <col min="9483" max="9483" width="12.140625" style="143" customWidth="1"/>
    <col min="9484" max="9486" width="9.85546875" style="143" bestFit="1" customWidth="1"/>
    <col min="9487" max="9487" width="10.85546875" style="143" customWidth="1"/>
    <col min="9488" max="9728" width="9.140625" style="143"/>
    <col min="9729" max="9729" width="66.85546875" style="143" customWidth="1"/>
    <col min="9730" max="9730" width="13.7109375" style="143" bestFit="1" customWidth="1"/>
    <col min="9731" max="9731" width="12.5703125" style="143" customWidth="1"/>
    <col min="9732" max="9732" width="13.85546875" style="143" customWidth="1"/>
    <col min="9733" max="9733" width="11.5703125" style="143" customWidth="1"/>
    <col min="9734" max="9734" width="13.5703125" style="143" customWidth="1"/>
    <col min="9735" max="9735" width="9.85546875" style="143" customWidth="1"/>
    <col min="9736" max="9736" width="10.140625" style="143" customWidth="1"/>
    <col min="9737" max="9737" width="9.140625" style="143"/>
    <col min="9738" max="9738" width="9.85546875" style="143" customWidth="1"/>
    <col min="9739" max="9739" width="12.140625" style="143" customWidth="1"/>
    <col min="9740" max="9742" width="9.85546875" style="143" bestFit="1" customWidth="1"/>
    <col min="9743" max="9743" width="10.85546875" style="143" customWidth="1"/>
    <col min="9744" max="9984" width="9.140625" style="143"/>
    <col min="9985" max="9985" width="66.85546875" style="143" customWidth="1"/>
    <col min="9986" max="9986" width="13.7109375" style="143" bestFit="1" customWidth="1"/>
    <col min="9987" max="9987" width="12.5703125" style="143" customWidth="1"/>
    <col min="9988" max="9988" width="13.85546875" style="143" customWidth="1"/>
    <col min="9989" max="9989" width="11.5703125" style="143" customWidth="1"/>
    <col min="9990" max="9990" width="13.5703125" style="143" customWidth="1"/>
    <col min="9991" max="9991" width="9.85546875" style="143" customWidth="1"/>
    <col min="9992" max="9992" width="10.140625" style="143" customWidth="1"/>
    <col min="9993" max="9993" width="9.140625" style="143"/>
    <col min="9994" max="9994" width="9.85546875" style="143" customWidth="1"/>
    <col min="9995" max="9995" width="12.140625" style="143" customWidth="1"/>
    <col min="9996" max="9998" width="9.85546875" style="143" bestFit="1" customWidth="1"/>
    <col min="9999" max="9999" width="10.85546875" style="143" customWidth="1"/>
    <col min="10000" max="10240" width="9.140625" style="143"/>
    <col min="10241" max="10241" width="66.85546875" style="143" customWidth="1"/>
    <col min="10242" max="10242" width="13.7109375" style="143" bestFit="1" customWidth="1"/>
    <col min="10243" max="10243" width="12.5703125" style="143" customWidth="1"/>
    <col min="10244" max="10244" width="13.85546875" style="143" customWidth="1"/>
    <col min="10245" max="10245" width="11.5703125" style="143" customWidth="1"/>
    <col min="10246" max="10246" width="13.5703125" style="143" customWidth="1"/>
    <col min="10247" max="10247" width="9.85546875" style="143" customWidth="1"/>
    <col min="10248" max="10248" width="10.140625" style="143" customWidth="1"/>
    <col min="10249" max="10249" width="9.140625" style="143"/>
    <col min="10250" max="10250" width="9.85546875" style="143" customWidth="1"/>
    <col min="10251" max="10251" width="12.140625" style="143" customWidth="1"/>
    <col min="10252" max="10254" width="9.85546875" style="143" bestFit="1" customWidth="1"/>
    <col min="10255" max="10255" width="10.85546875" style="143" customWidth="1"/>
    <col min="10256" max="10496" width="9.140625" style="143"/>
    <col min="10497" max="10497" width="66.85546875" style="143" customWidth="1"/>
    <col min="10498" max="10498" width="13.7109375" style="143" bestFit="1" customWidth="1"/>
    <col min="10499" max="10499" width="12.5703125" style="143" customWidth="1"/>
    <col min="10500" max="10500" width="13.85546875" style="143" customWidth="1"/>
    <col min="10501" max="10501" width="11.5703125" style="143" customWidth="1"/>
    <col min="10502" max="10502" width="13.5703125" style="143" customWidth="1"/>
    <col min="10503" max="10503" width="9.85546875" style="143" customWidth="1"/>
    <col min="10504" max="10504" width="10.140625" style="143" customWidth="1"/>
    <col min="10505" max="10505" width="9.140625" style="143"/>
    <col min="10506" max="10506" width="9.85546875" style="143" customWidth="1"/>
    <col min="10507" max="10507" width="12.140625" style="143" customWidth="1"/>
    <col min="10508" max="10510" width="9.85546875" style="143" bestFit="1" customWidth="1"/>
    <col min="10511" max="10511" width="10.85546875" style="143" customWidth="1"/>
    <col min="10512" max="10752" width="9.140625" style="143"/>
    <col min="10753" max="10753" width="66.85546875" style="143" customWidth="1"/>
    <col min="10754" max="10754" width="13.7109375" style="143" bestFit="1" customWidth="1"/>
    <col min="10755" max="10755" width="12.5703125" style="143" customWidth="1"/>
    <col min="10756" max="10756" width="13.85546875" style="143" customWidth="1"/>
    <col min="10757" max="10757" width="11.5703125" style="143" customWidth="1"/>
    <col min="10758" max="10758" width="13.5703125" style="143" customWidth="1"/>
    <col min="10759" max="10759" width="9.85546875" style="143" customWidth="1"/>
    <col min="10760" max="10760" width="10.140625" style="143" customWidth="1"/>
    <col min="10761" max="10761" width="9.140625" style="143"/>
    <col min="10762" max="10762" width="9.85546875" style="143" customWidth="1"/>
    <col min="10763" max="10763" width="12.140625" style="143" customWidth="1"/>
    <col min="10764" max="10766" width="9.85546875" style="143" bestFit="1" customWidth="1"/>
    <col min="10767" max="10767" width="10.85546875" style="143" customWidth="1"/>
    <col min="10768" max="11008" width="9.140625" style="143"/>
    <col min="11009" max="11009" width="66.85546875" style="143" customWidth="1"/>
    <col min="11010" max="11010" width="13.7109375" style="143" bestFit="1" customWidth="1"/>
    <col min="11011" max="11011" width="12.5703125" style="143" customWidth="1"/>
    <col min="11012" max="11012" width="13.85546875" style="143" customWidth="1"/>
    <col min="11013" max="11013" width="11.5703125" style="143" customWidth="1"/>
    <col min="11014" max="11014" width="13.5703125" style="143" customWidth="1"/>
    <col min="11015" max="11015" width="9.85546875" style="143" customWidth="1"/>
    <col min="11016" max="11016" width="10.140625" style="143" customWidth="1"/>
    <col min="11017" max="11017" width="9.140625" style="143"/>
    <col min="11018" max="11018" width="9.85546875" style="143" customWidth="1"/>
    <col min="11019" max="11019" width="12.140625" style="143" customWidth="1"/>
    <col min="11020" max="11022" width="9.85546875" style="143" bestFit="1" customWidth="1"/>
    <col min="11023" max="11023" width="10.85546875" style="143" customWidth="1"/>
    <col min="11024" max="11264" width="9.140625" style="143"/>
    <col min="11265" max="11265" width="66.85546875" style="143" customWidth="1"/>
    <col min="11266" max="11266" width="13.7109375" style="143" bestFit="1" customWidth="1"/>
    <col min="11267" max="11267" width="12.5703125" style="143" customWidth="1"/>
    <col min="11268" max="11268" width="13.85546875" style="143" customWidth="1"/>
    <col min="11269" max="11269" width="11.5703125" style="143" customWidth="1"/>
    <col min="11270" max="11270" width="13.5703125" style="143" customWidth="1"/>
    <col min="11271" max="11271" width="9.85546875" style="143" customWidth="1"/>
    <col min="11272" max="11272" width="10.140625" style="143" customWidth="1"/>
    <col min="11273" max="11273" width="9.140625" style="143"/>
    <col min="11274" max="11274" width="9.85546875" style="143" customWidth="1"/>
    <col min="11275" max="11275" width="12.140625" style="143" customWidth="1"/>
    <col min="11276" max="11278" width="9.85546875" style="143" bestFit="1" customWidth="1"/>
    <col min="11279" max="11279" width="10.85546875" style="143" customWidth="1"/>
    <col min="11280" max="11520" width="9.140625" style="143"/>
    <col min="11521" max="11521" width="66.85546875" style="143" customWidth="1"/>
    <col min="11522" max="11522" width="13.7109375" style="143" bestFit="1" customWidth="1"/>
    <col min="11523" max="11523" width="12.5703125" style="143" customWidth="1"/>
    <col min="11524" max="11524" width="13.85546875" style="143" customWidth="1"/>
    <col min="11525" max="11525" width="11.5703125" style="143" customWidth="1"/>
    <col min="11526" max="11526" width="13.5703125" style="143" customWidth="1"/>
    <col min="11527" max="11527" width="9.85546875" style="143" customWidth="1"/>
    <col min="11528" max="11528" width="10.140625" style="143" customWidth="1"/>
    <col min="11529" max="11529" width="9.140625" style="143"/>
    <col min="11530" max="11530" width="9.85546875" style="143" customWidth="1"/>
    <col min="11531" max="11531" width="12.140625" style="143" customWidth="1"/>
    <col min="11532" max="11534" width="9.85546875" style="143" bestFit="1" customWidth="1"/>
    <col min="11535" max="11535" width="10.85546875" style="143" customWidth="1"/>
    <col min="11536" max="11776" width="9.140625" style="143"/>
    <col min="11777" max="11777" width="66.85546875" style="143" customWidth="1"/>
    <col min="11778" max="11778" width="13.7109375" style="143" bestFit="1" customWidth="1"/>
    <col min="11779" max="11779" width="12.5703125" style="143" customWidth="1"/>
    <col min="11780" max="11780" width="13.85546875" style="143" customWidth="1"/>
    <col min="11781" max="11781" width="11.5703125" style="143" customWidth="1"/>
    <col min="11782" max="11782" width="13.5703125" style="143" customWidth="1"/>
    <col min="11783" max="11783" width="9.85546875" style="143" customWidth="1"/>
    <col min="11784" max="11784" width="10.140625" style="143" customWidth="1"/>
    <col min="11785" max="11785" width="9.140625" style="143"/>
    <col min="11786" max="11786" width="9.85546875" style="143" customWidth="1"/>
    <col min="11787" max="11787" width="12.140625" style="143" customWidth="1"/>
    <col min="11788" max="11790" width="9.85546875" style="143" bestFit="1" customWidth="1"/>
    <col min="11791" max="11791" width="10.85546875" style="143" customWidth="1"/>
    <col min="11792" max="12032" width="9.140625" style="143"/>
    <col min="12033" max="12033" width="66.85546875" style="143" customWidth="1"/>
    <col min="12034" max="12034" width="13.7109375" style="143" bestFit="1" customWidth="1"/>
    <col min="12035" max="12035" width="12.5703125" style="143" customWidth="1"/>
    <col min="12036" max="12036" width="13.85546875" style="143" customWidth="1"/>
    <col min="12037" max="12037" width="11.5703125" style="143" customWidth="1"/>
    <col min="12038" max="12038" width="13.5703125" style="143" customWidth="1"/>
    <col min="12039" max="12039" width="9.85546875" style="143" customWidth="1"/>
    <col min="12040" max="12040" width="10.140625" style="143" customWidth="1"/>
    <col min="12041" max="12041" width="9.140625" style="143"/>
    <col min="12042" max="12042" width="9.85546875" style="143" customWidth="1"/>
    <col min="12043" max="12043" width="12.140625" style="143" customWidth="1"/>
    <col min="12044" max="12046" width="9.85546875" style="143" bestFit="1" customWidth="1"/>
    <col min="12047" max="12047" width="10.85546875" style="143" customWidth="1"/>
    <col min="12048" max="12288" width="9.140625" style="143"/>
    <col min="12289" max="12289" width="66.85546875" style="143" customWidth="1"/>
    <col min="12290" max="12290" width="13.7109375" style="143" bestFit="1" customWidth="1"/>
    <col min="12291" max="12291" width="12.5703125" style="143" customWidth="1"/>
    <col min="12292" max="12292" width="13.85546875" style="143" customWidth="1"/>
    <col min="12293" max="12293" width="11.5703125" style="143" customWidth="1"/>
    <col min="12294" max="12294" width="13.5703125" style="143" customWidth="1"/>
    <col min="12295" max="12295" width="9.85546875" style="143" customWidth="1"/>
    <col min="12296" max="12296" width="10.140625" style="143" customWidth="1"/>
    <col min="12297" max="12297" width="9.140625" style="143"/>
    <col min="12298" max="12298" width="9.85546875" style="143" customWidth="1"/>
    <col min="12299" max="12299" width="12.140625" style="143" customWidth="1"/>
    <col min="12300" max="12302" width="9.85546875" style="143" bestFit="1" customWidth="1"/>
    <col min="12303" max="12303" width="10.85546875" style="143" customWidth="1"/>
    <col min="12304" max="12544" width="9.140625" style="143"/>
    <col min="12545" max="12545" width="66.85546875" style="143" customWidth="1"/>
    <col min="12546" max="12546" width="13.7109375" style="143" bestFit="1" customWidth="1"/>
    <col min="12547" max="12547" width="12.5703125" style="143" customWidth="1"/>
    <col min="12548" max="12548" width="13.85546875" style="143" customWidth="1"/>
    <col min="12549" max="12549" width="11.5703125" style="143" customWidth="1"/>
    <col min="12550" max="12550" width="13.5703125" style="143" customWidth="1"/>
    <col min="12551" max="12551" width="9.85546875" style="143" customWidth="1"/>
    <col min="12552" max="12552" width="10.140625" style="143" customWidth="1"/>
    <col min="12553" max="12553" width="9.140625" style="143"/>
    <col min="12554" max="12554" width="9.85546875" style="143" customWidth="1"/>
    <col min="12555" max="12555" width="12.140625" style="143" customWidth="1"/>
    <col min="12556" max="12558" width="9.85546875" style="143" bestFit="1" customWidth="1"/>
    <col min="12559" max="12559" width="10.85546875" style="143" customWidth="1"/>
    <col min="12560" max="12800" width="9.140625" style="143"/>
    <col min="12801" max="12801" width="66.85546875" style="143" customWidth="1"/>
    <col min="12802" max="12802" width="13.7109375" style="143" bestFit="1" customWidth="1"/>
    <col min="12803" max="12803" width="12.5703125" style="143" customWidth="1"/>
    <col min="12804" max="12804" width="13.85546875" style="143" customWidth="1"/>
    <col min="12805" max="12805" width="11.5703125" style="143" customWidth="1"/>
    <col min="12806" max="12806" width="13.5703125" style="143" customWidth="1"/>
    <col min="12807" max="12807" width="9.85546875" style="143" customWidth="1"/>
    <col min="12808" max="12808" width="10.140625" style="143" customWidth="1"/>
    <col min="12809" max="12809" width="9.140625" style="143"/>
    <col min="12810" max="12810" width="9.85546875" style="143" customWidth="1"/>
    <col min="12811" max="12811" width="12.140625" style="143" customWidth="1"/>
    <col min="12812" max="12814" width="9.85546875" style="143" bestFit="1" customWidth="1"/>
    <col min="12815" max="12815" width="10.85546875" style="143" customWidth="1"/>
    <col min="12816" max="13056" width="9.140625" style="143"/>
    <col min="13057" max="13057" width="66.85546875" style="143" customWidth="1"/>
    <col min="13058" max="13058" width="13.7109375" style="143" bestFit="1" customWidth="1"/>
    <col min="13059" max="13059" width="12.5703125" style="143" customWidth="1"/>
    <col min="13060" max="13060" width="13.85546875" style="143" customWidth="1"/>
    <col min="13061" max="13061" width="11.5703125" style="143" customWidth="1"/>
    <col min="13062" max="13062" width="13.5703125" style="143" customWidth="1"/>
    <col min="13063" max="13063" width="9.85546875" style="143" customWidth="1"/>
    <col min="13064" max="13064" width="10.140625" style="143" customWidth="1"/>
    <col min="13065" max="13065" width="9.140625" style="143"/>
    <col min="13066" max="13066" width="9.85546875" style="143" customWidth="1"/>
    <col min="13067" max="13067" width="12.140625" style="143" customWidth="1"/>
    <col min="13068" max="13070" width="9.85546875" style="143" bestFit="1" customWidth="1"/>
    <col min="13071" max="13071" width="10.85546875" style="143" customWidth="1"/>
    <col min="13072" max="13312" width="9.140625" style="143"/>
    <col min="13313" max="13313" width="66.85546875" style="143" customWidth="1"/>
    <col min="13314" max="13314" width="13.7109375" style="143" bestFit="1" customWidth="1"/>
    <col min="13315" max="13315" width="12.5703125" style="143" customWidth="1"/>
    <col min="13316" max="13316" width="13.85546875" style="143" customWidth="1"/>
    <col min="13317" max="13317" width="11.5703125" style="143" customWidth="1"/>
    <col min="13318" max="13318" width="13.5703125" style="143" customWidth="1"/>
    <col min="13319" max="13319" width="9.85546875" style="143" customWidth="1"/>
    <col min="13320" max="13320" width="10.140625" style="143" customWidth="1"/>
    <col min="13321" max="13321" width="9.140625" style="143"/>
    <col min="13322" max="13322" width="9.85546875" style="143" customWidth="1"/>
    <col min="13323" max="13323" width="12.140625" style="143" customWidth="1"/>
    <col min="13324" max="13326" width="9.85546875" style="143" bestFit="1" customWidth="1"/>
    <col min="13327" max="13327" width="10.85546875" style="143" customWidth="1"/>
    <col min="13328" max="13568" width="9.140625" style="143"/>
    <col min="13569" max="13569" width="66.85546875" style="143" customWidth="1"/>
    <col min="13570" max="13570" width="13.7109375" style="143" bestFit="1" customWidth="1"/>
    <col min="13571" max="13571" width="12.5703125" style="143" customWidth="1"/>
    <col min="13572" max="13572" width="13.85546875" style="143" customWidth="1"/>
    <col min="13573" max="13573" width="11.5703125" style="143" customWidth="1"/>
    <col min="13574" max="13574" width="13.5703125" style="143" customWidth="1"/>
    <col min="13575" max="13575" width="9.85546875" style="143" customWidth="1"/>
    <col min="13576" max="13576" width="10.140625" style="143" customWidth="1"/>
    <col min="13577" max="13577" width="9.140625" style="143"/>
    <col min="13578" max="13578" width="9.85546875" style="143" customWidth="1"/>
    <col min="13579" max="13579" width="12.140625" style="143" customWidth="1"/>
    <col min="13580" max="13582" width="9.85546875" style="143" bestFit="1" customWidth="1"/>
    <col min="13583" max="13583" width="10.85546875" style="143" customWidth="1"/>
    <col min="13584" max="13824" width="9.140625" style="143"/>
    <col min="13825" max="13825" width="66.85546875" style="143" customWidth="1"/>
    <col min="13826" max="13826" width="13.7109375" style="143" bestFit="1" customWidth="1"/>
    <col min="13827" max="13827" width="12.5703125" style="143" customWidth="1"/>
    <col min="13828" max="13828" width="13.85546875" style="143" customWidth="1"/>
    <col min="13829" max="13829" width="11.5703125" style="143" customWidth="1"/>
    <col min="13830" max="13830" width="13.5703125" style="143" customWidth="1"/>
    <col min="13831" max="13831" width="9.85546875" style="143" customWidth="1"/>
    <col min="13832" max="13832" width="10.140625" style="143" customWidth="1"/>
    <col min="13833" max="13833" width="9.140625" style="143"/>
    <col min="13834" max="13834" width="9.85546875" style="143" customWidth="1"/>
    <col min="13835" max="13835" width="12.140625" style="143" customWidth="1"/>
    <col min="13836" max="13838" width="9.85546875" style="143" bestFit="1" customWidth="1"/>
    <col min="13839" max="13839" width="10.85546875" style="143" customWidth="1"/>
    <col min="13840" max="14080" width="9.140625" style="143"/>
    <col min="14081" max="14081" width="66.85546875" style="143" customWidth="1"/>
    <col min="14082" max="14082" width="13.7109375" style="143" bestFit="1" customWidth="1"/>
    <col min="14083" max="14083" width="12.5703125" style="143" customWidth="1"/>
    <col min="14084" max="14084" width="13.85546875" style="143" customWidth="1"/>
    <col min="14085" max="14085" width="11.5703125" style="143" customWidth="1"/>
    <col min="14086" max="14086" width="13.5703125" style="143" customWidth="1"/>
    <col min="14087" max="14087" width="9.85546875" style="143" customWidth="1"/>
    <col min="14088" max="14088" width="10.140625" style="143" customWidth="1"/>
    <col min="14089" max="14089" width="9.140625" style="143"/>
    <col min="14090" max="14090" width="9.85546875" style="143" customWidth="1"/>
    <col min="14091" max="14091" width="12.140625" style="143" customWidth="1"/>
    <col min="14092" max="14094" width="9.85546875" style="143" bestFit="1" customWidth="1"/>
    <col min="14095" max="14095" width="10.85546875" style="143" customWidth="1"/>
    <col min="14096" max="14336" width="9.140625" style="143"/>
    <col min="14337" max="14337" width="66.85546875" style="143" customWidth="1"/>
    <col min="14338" max="14338" width="13.7109375" style="143" bestFit="1" customWidth="1"/>
    <col min="14339" max="14339" width="12.5703125" style="143" customWidth="1"/>
    <col min="14340" max="14340" width="13.85546875" style="143" customWidth="1"/>
    <col min="14341" max="14341" width="11.5703125" style="143" customWidth="1"/>
    <col min="14342" max="14342" width="13.5703125" style="143" customWidth="1"/>
    <col min="14343" max="14343" width="9.85546875" style="143" customWidth="1"/>
    <col min="14344" max="14344" width="10.140625" style="143" customWidth="1"/>
    <col min="14345" max="14345" width="9.140625" style="143"/>
    <col min="14346" max="14346" width="9.85546875" style="143" customWidth="1"/>
    <col min="14347" max="14347" width="12.140625" style="143" customWidth="1"/>
    <col min="14348" max="14350" width="9.85546875" style="143" bestFit="1" customWidth="1"/>
    <col min="14351" max="14351" width="10.85546875" style="143" customWidth="1"/>
    <col min="14352" max="14592" width="9.140625" style="143"/>
    <col min="14593" max="14593" width="66.85546875" style="143" customWidth="1"/>
    <col min="14594" max="14594" width="13.7109375" style="143" bestFit="1" customWidth="1"/>
    <col min="14595" max="14595" width="12.5703125" style="143" customWidth="1"/>
    <col min="14596" max="14596" width="13.85546875" style="143" customWidth="1"/>
    <col min="14597" max="14597" width="11.5703125" style="143" customWidth="1"/>
    <col min="14598" max="14598" width="13.5703125" style="143" customWidth="1"/>
    <col min="14599" max="14599" width="9.85546875" style="143" customWidth="1"/>
    <col min="14600" max="14600" width="10.140625" style="143" customWidth="1"/>
    <col min="14601" max="14601" width="9.140625" style="143"/>
    <col min="14602" max="14602" width="9.85546875" style="143" customWidth="1"/>
    <col min="14603" max="14603" width="12.140625" style="143" customWidth="1"/>
    <col min="14604" max="14606" width="9.85546875" style="143" bestFit="1" customWidth="1"/>
    <col min="14607" max="14607" width="10.85546875" style="143" customWidth="1"/>
    <col min="14608" max="14848" width="9.140625" style="143"/>
    <col min="14849" max="14849" width="66.85546875" style="143" customWidth="1"/>
    <col min="14850" max="14850" width="13.7109375" style="143" bestFit="1" customWidth="1"/>
    <col min="14851" max="14851" width="12.5703125" style="143" customWidth="1"/>
    <col min="14852" max="14852" width="13.85546875" style="143" customWidth="1"/>
    <col min="14853" max="14853" width="11.5703125" style="143" customWidth="1"/>
    <col min="14854" max="14854" width="13.5703125" style="143" customWidth="1"/>
    <col min="14855" max="14855" width="9.85546875" style="143" customWidth="1"/>
    <col min="14856" max="14856" width="10.140625" style="143" customWidth="1"/>
    <col min="14857" max="14857" width="9.140625" style="143"/>
    <col min="14858" max="14858" width="9.85546875" style="143" customWidth="1"/>
    <col min="14859" max="14859" width="12.140625" style="143" customWidth="1"/>
    <col min="14860" max="14862" width="9.85546875" style="143" bestFit="1" customWidth="1"/>
    <col min="14863" max="14863" width="10.85546875" style="143" customWidth="1"/>
    <col min="14864" max="15104" width="9.140625" style="143"/>
    <col min="15105" max="15105" width="66.85546875" style="143" customWidth="1"/>
    <col min="15106" max="15106" width="13.7109375" style="143" bestFit="1" customWidth="1"/>
    <col min="15107" max="15107" width="12.5703125" style="143" customWidth="1"/>
    <col min="15108" max="15108" width="13.85546875" style="143" customWidth="1"/>
    <col min="15109" max="15109" width="11.5703125" style="143" customWidth="1"/>
    <col min="15110" max="15110" width="13.5703125" style="143" customWidth="1"/>
    <col min="15111" max="15111" width="9.85546875" style="143" customWidth="1"/>
    <col min="15112" max="15112" width="10.140625" style="143" customWidth="1"/>
    <col min="15113" max="15113" width="9.140625" style="143"/>
    <col min="15114" max="15114" width="9.85546875" style="143" customWidth="1"/>
    <col min="15115" max="15115" width="12.140625" style="143" customWidth="1"/>
    <col min="15116" max="15118" width="9.85546875" style="143" bestFit="1" customWidth="1"/>
    <col min="15119" max="15119" width="10.85546875" style="143" customWidth="1"/>
    <col min="15120" max="15360" width="9.140625" style="143"/>
    <col min="15361" max="15361" width="66.85546875" style="143" customWidth="1"/>
    <col min="15362" max="15362" width="13.7109375" style="143" bestFit="1" customWidth="1"/>
    <col min="15363" max="15363" width="12.5703125" style="143" customWidth="1"/>
    <col min="15364" max="15364" width="13.85546875" style="143" customWidth="1"/>
    <col min="15365" max="15365" width="11.5703125" style="143" customWidth="1"/>
    <col min="15366" max="15366" width="13.5703125" style="143" customWidth="1"/>
    <col min="15367" max="15367" width="9.85546875" style="143" customWidth="1"/>
    <col min="15368" max="15368" width="10.140625" style="143" customWidth="1"/>
    <col min="15369" max="15369" width="9.140625" style="143"/>
    <col min="15370" max="15370" width="9.85546875" style="143" customWidth="1"/>
    <col min="15371" max="15371" width="12.140625" style="143" customWidth="1"/>
    <col min="15372" max="15374" width="9.85546875" style="143" bestFit="1" customWidth="1"/>
    <col min="15375" max="15375" width="10.85546875" style="143" customWidth="1"/>
    <col min="15376" max="15616" width="9.140625" style="143"/>
    <col min="15617" max="15617" width="66.85546875" style="143" customWidth="1"/>
    <col min="15618" max="15618" width="13.7109375" style="143" bestFit="1" customWidth="1"/>
    <col min="15619" max="15619" width="12.5703125" style="143" customWidth="1"/>
    <col min="15620" max="15620" width="13.85546875" style="143" customWidth="1"/>
    <col min="15621" max="15621" width="11.5703125" style="143" customWidth="1"/>
    <col min="15622" max="15622" width="13.5703125" style="143" customWidth="1"/>
    <col min="15623" max="15623" width="9.85546875" style="143" customWidth="1"/>
    <col min="15624" max="15624" width="10.140625" style="143" customWidth="1"/>
    <col min="15625" max="15625" width="9.140625" style="143"/>
    <col min="15626" max="15626" width="9.85546875" style="143" customWidth="1"/>
    <col min="15627" max="15627" width="12.140625" style="143" customWidth="1"/>
    <col min="15628" max="15630" width="9.85546875" style="143" bestFit="1" customWidth="1"/>
    <col min="15631" max="15631" width="10.85546875" style="143" customWidth="1"/>
    <col min="15632" max="15872" width="9.140625" style="143"/>
    <col min="15873" max="15873" width="66.85546875" style="143" customWidth="1"/>
    <col min="15874" max="15874" width="13.7109375" style="143" bestFit="1" customWidth="1"/>
    <col min="15875" max="15875" width="12.5703125" style="143" customWidth="1"/>
    <col min="15876" max="15876" width="13.85546875" style="143" customWidth="1"/>
    <col min="15877" max="15877" width="11.5703125" style="143" customWidth="1"/>
    <col min="15878" max="15878" width="13.5703125" style="143" customWidth="1"/>
    <col min="15879" max="15879" width="9.85546875" style="143" customWidth="1"/>
    <col min="15880" max="15880" width="10.140625" style="143" customWidth="1"/>
    <col min="15881" max="15881" width="9.140625" style="143"/>
    <col min="15882" max="15882" width="9.85546875" style="143" customWidth="1"/>
    <col min="15883" max="15883" width="12.140625" style="143" customWidth="1"/>
    <col min="15884" max="15886" width="9.85546875" style="143" bestFit="1" customWidth="1"/>
    <col min="15887" max="15887" width="10.85546875" style="143" customWidth="1"/>
    <col min="15888" max="16128" width="9.140625" style="143"/>
    <col min="16129" max="16129" width="66.85546875" style="143" customWidth="1"/>
    <col min="16130" max="16130" width="13.7109375" style="143" bestFit="1" customWidth="1"/>
    <col min="16131" max="16131" width="12.5703125" style="143" customWidth="1"/>
    <col min="16132" max="16132" width="13.85546875" style="143" customWidth="1"/>
    <col min="16133" max="16133" width="11.5703125" style="143" customWidth="1"/>
    <col min="16134" max="16134" width="13.5703125" style="143" customWidth="1"/>
    <col min="16135" max="16135" width="9.85546875" style="143" customWidth="1"/>
    <col min="16136" max="16136" width="10.140625" style="143" customWidth="1"/>
    <col min="16137" max="16137" width="9.140625" style="143"/>
    <col min="16138" max="16138" width="9.85546875" style="143" customWidth="1"/>
    <col min="16139" max="16139" width="12.140625" style="143" customWidth="1"/>
    <col min="16140" max="16142" width="9.85546875" style="143" bestFit="1" customWidth="1"/>
    <col min="16143" max="16143" width="10.85546875" style="143" customWidth="1"/>
    <col min="16144" max="16384" width="9.140625" style="143"/>
  </cols>
  <sheetData>
    <row r="1" spans="1:21" x14ac:dyDescent="0.25">
      <c r="A1" s="142" t="s">
        <v>220</v>
      </c>
      <c r="O1" s="144"/>
    </row>
    <row r="2" spans="1:21" x14ac:dyDescent="0.25">
      <c r="A2" s="344" t="s">
        <v>221</v>
      </c>
      <c r="B2" s="344"/>
      <c r="C2" s="344"/>
      <c r="D2" s="344"/>
      <c r="E2" s="344"/>
      <c r="F2" s="344"/>
      <c r="G2" s="344"/>
      <c r="H2" s="344"/>
      <c r="I2" s="344"/>
      <c r="J2" s="344"/>
      <c r="K2" s="344"/>
      <c r="L2" s="344"/>
      <c r="M2" s="344"/>
      <c r="N2" s="344"/>
      <c r="O2" s="344"/>
      <c r="P2" s="344"/>
      <c r="Q2" s="344"/>
      <c r="R2" s="344"/>
      <c r="S2" s="344"/>
      <c r="T2" s="344"/>
      <c r="U2" s="344"/>
    </row>
    <row r="3" spans="1:21" x14ac:dyDescent="0.25">
      <c r="A3" s="145" t="s">
        <v>307</v>
      </c>
      <c r="O3" s="144"/>
    </row>
    <row r="4" spans="1:21" ht="19.5" customHeight="1" x14ac:dyDescent="0.25">
      <c r="A4" s="293" t="str">
        <f>'1. паспорт описание'!A9:D9</f>
        <v>О_0000000830</v>
      </c>
      <c r="C4" s="146"/>
      <c r="O4" s="144"/>
    </row>
    <row r="5" spans="1:21" ht="19.5" hidden="1" customHeight="1" x14ac:dyDescent="0.3">
      <c r="O5" s="147"/>
    </row>
    <row r="6" spans="1:21" ht="19.5" hidden="1" customHeight="1" x14ac:dyDescent="0.3">
      <c r="O6" s="148" t="s">
        <v>222</v>
      </c>
    </row>
    <row r="7" spans="1:21" ht="19.5" hidden="1" customHeight="1" x14ac:dyDescent="0.3">
      <c r="O7" s="149" t="s">
        <v>223</v>
      </c>
    </row>
    <row r="8" spans="1:21" ht="18.75" hidden="1" x14ac:dyDescent="0.3">
      <c r="O8" s="149" t="s">
        <v>220</v>
      </c>
    </row>
    <row r="9" spans="1:21" ht="18.75" hidden="1" x14ac:dyDescent="0.3">
      <c r="O9" s="149"/>
    </row>
    <row r="10" spans="1:21" ht="18.75" hidden="1" x14ac:dyDescent="0.3">
      <c r="O10" s="149" t="s">
        <v>224</v>
      </c>
    </row>
    <row r="11" spans="1:21" ht="18.75" hidden="1" x14ac:dyDescent="0.3">
      <c r="O11" s="147" t="s">
        <v>225</v>
      </c>
    </row>
    <row r="12" spans="1:21" hidden="1" x14ac:dyDescent="0.25">
      <c r="O12" s="144"/>
    </row>
    <row r="13" spans="1:21" ht="34.5" customHeight="1" x14ac:dyDescent="0.25">
      <c r="A13" s="345" t="str">
        <f>"Финансовая модель по проекту инвестиционной программы"</f>
        <v>Финансовая модель по проекту инвестиционной программы</v>
      </c>
      <c r="B13" s="345"/>
      <c r="C13" s="345"/>
      <c r="D13" s="345"/>
      <c r="E13" s="345"/>
      <c r="F13" s="345"/>
      <c r="G13" s="345"/>
      <c r="H13" s="345"/>
      <c r="I13" s="345"/>
      <c r="J13" s="345"/>
      <c r="K13" s="345"/>
      <c r="L13" s="345"/>
      <c r="M13" s="345"/>
      <c r="N13" s="345"/>
      <c r="O13" s="345"/>
    </row>
    <row r="14" spans="1:21" ht="27" customHeight="1" x14ac:dyDescent="0.25">
      <c r="A14" s="346"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4" s="346"/>
      <c r="C14" s="346"/>
      <c r="D14" s="346"/>
      <c r="E14" s="346"/>
      <c r="F14" s="346"/>
      <c r="G14" s="346"/>
      <c r="H14" s="346"/>
      <c r="I14" s="346"/>
      <c r="J14" s="346"/>
      <c r="K14" s="346"/>
      <c r="L14" s="346"/>
      <c r="M14" s="346"/>
      <c r="N14" s="346"/>
      <c r="O14" s="346"/>
    </row>
    <row r="15" spans="1:21" ht="30.75" customHeight="1" x14ac:dyDescent="0.25">
      <c r="A15" s="150"/>
      <c r="B15" s="150"/>
      <c r="C15" s="150"/>
      <c r="D15" s="150"/>
      <c r="E15" s="150"/>
      <c r="F15" s="150"/>
      <c r="G15" s="150"/>
      <c r="H15" s="150"/>
      <c r="I15" s="150"/>
      <c r="J15" s="150"/>
      <c r="K15" s="150"/>
      <c r="L15" s="150"/>
      <c r="M15" s="150"/>
      <c r="N15" s="150"/>
      <c r="O15" s="150"/>
    </row>
    <row r="16" spans="1:21" x14ac:dyDescent="0.25">
      <c r="A16" s="151"/>
    </row>
    <row r="17" spans="1:18" ht="16.5" thickBot="1" x14ac:dyDescent="0.3">
      <c r="A17" s="152" t="s">
        <v>124</v>
      </c>
      <c r="B17" s="152" t="s">
        <v>0</v>
      </c>
      <c r="C17" s="152"/>
      <c r="D17" s="152"/>
      <c r="E17" s="152"/>
      <c r="F17" s="152"/>
      <c r="H17" s="153"/>
      <c r="I17" s="154"/>
      <c r="J17" s="154"/>
      <c r="K17" s="154"/>
      <c r="L17" s="154"/>
    </row>
    <row r="18" spans="1:18" ht="23.25" customHeight="1" x14ac:dyDescent="0.25">
      <c r="A18" s="155" t="s">
        <v>226</v>
      </c>
      <c r="B18" s="156">
        <f>SUM(B20:B25)</f>
        <v>8284.7000000000007</v>
      </c>
      <c r="C18" s="152"/>
      <c r="D18" s="152"/>
      <c r="E18" s="152"/>
      <c r="F18" s="152"/>
      <c r="H18" s="153"/>
      <c r="I18" s="154"/>
      <c r="J18" s="154"/>
      <c r="K18" s="154"/>
      <c r="L18" s="154"/>
    </row>
    <row r="19" spans="1:18" ht="21" customHeight="1" x14ac:dyDescent="0.25">
      <c r="A19" s="157" t="s">
        <v>227</v>
      </c>
      <c r="B19" s="158"/>
      <c r="C19" s="146"/>
      <c r="D19" s="146"/>
      <c r="E19" s="146"/>
      <c r="F19" s="146"/>
    </row>
    <row r="20" spans="1:18" ht="44.25" customHeight="1" x14ac:dyDescent="0.25">
      <c r="A20" s="159" t="s">
        <v>306</v>
      </c>
      <c r="B20" s="158">
        <f>'[57]2025'!$D$59</f>
        <v>5230</v>
      </c>
      <c r="C20" s="146"/>
      <c r="D20" s="146"/>
      <c r="E20" s="146"/>
      <c r="F20" s="146"/>
      <c r="H20" s="160"/>
      <c r="I20" s="161"/>
      <c r="J20" s="161"/>
      <c r="K20" s="161"/>
    </row>
    <row r="21" spans="1:18" ht="56.25" customHeight="1" x14ac:dyDescent="0.25">
      <c r="A21" s="159" t="s">
        <v>228</v>
      </c>
      <c r="B21" s="158">
        <f>'[57]2025'!$D$58</f>
        <v>3054.7000000000003</v>
      </c>
      <c r="C21" s="146"/>
      <c r="D21" s="146"/>
      <c r="E21" s="146"/>
      <c r="F21" s="146"/>
      <c r="H21" s="343"/>
      <c r="I21" s="343"/>
      <c r="J21" s="161"/>
      <c r="K21" s="162"/>
    </row>
    <row r="22" spans="1:18" ht="38.25" hidden="1" customHeight="1" x14ac:dyDescent="0.25">
      <c r="A22" s="163"/>
      <c r="B22" s="158"/>
      <c r="C22" s="146"/>
      <c r="D22" s="164"/>
      <c r="E22" s="165"/>
      <c r="F22" s="165"/>
      <c r="H22" s="343"/>
      <c r="I22" s="343"/>
      <c r="J22" s="161"/>
      <c r="K22" s="162"/>
    </row>
    <row r="23" spans="1:18" ht="37.5" hidden="1" customHeight="1" x14ac:dyDescent="0.25">
      <c r="A23" s="163"/>
      <c r="B23" s="158"/>
      <c r="C23" s="146"/>
      <c r="D23" s="146"/>
      <c r="E23" s="146"/>
      <c r="F23" s="146"/>
      <c r="H23" s="343"/>
      <c r="I23" s="343"/>
      <c r="J23" s="161"/>
      <c r="K23" s="166"/>
    </row>
    <row r="24" spans="1:18" ht="25.5" hidden="1" customHeight="1" x14ac:dyDescent="0.25">
      <c r="A24" s="163"/>
      <c r="B24" s="158"/>
      <c r="C24" s="146"/>
      <c r="D24" s="146"/>
      <c r="E24" s="146"/>
      <c r="F24" s="146"/>
      <c r="H24" s="343"/>
      <c r="I24" s="343"/>
      <c r="J24" s="161"/>
      <c r="K24" s="167"/>
    </row>
    <row r="25" spans="1:18" hidden="1" x14ac:dyDescent="0.25">
      <c r="A25" s="168"/>
      <c r="B25" s="169"/>
      <c r="C25" s="146"/>
      <c r="D25" s="146"/>
      <c r="E25" s="146"/>
      <c r="F25" s="146"/>
      <c r="H25" s="161"/>
      <c r="I25" s="161"/>
      <c r="J25" s="161"/>
      <c r="K25" s="161"/>
    </row>
    <row r="26" spans="1:18" ht="27" customHeight="1" x14ac:dyDescent="0.25">
      <c r="A26" s="168" t="s">
        <v>123</v>
      </c>
      <c r="B26" s="170">
        <v>3</v>
      </c>
      <c r="C26" s="146"/>
      <c r="D26" s="146"/>
      <c r="E26" s="146"/>
      <c r="F26" s="146"/>
      <c r="H26" s="160"/>
      <c r="I26" s="161"/>
      <c r="J26" s="161"/>
      <c r="K26" s="161"/>
      <c r="N26" s="161"/>
      <c r="O26" s="161"/>
      <c r="R26" s="171"/>
    </row>
    <row r="27" spans="1:18" ht="39.75" hidden="1" customHeight="1" outlineLevel="1" x14ac:dyDescent="0.25">
      <c r="A27" s="168" t="s">
        <v>123</v>
      </c>
      <c r="B27" s="172">
        <v>3</v>
      </c>
      <c r="C27" s="146"/>
      <c r="D27" s="146"/>
      <c r="E27" s="146"/>
      <c r="F27" s="146"/>
      <c r="H27" s="343"/>
      <c r="I27" s="343"/>
      <c r="J27" s="161"/>
      <c r="K27" s="162"/>
      <c r="N27" s="161"/>
      <c r="O27" s="161"/>
    </row>
    <row r="28" spans="1:18" hidden="1" outlineLevel="1" x14ac:dyDescent="0.25">
      <c r="A28" s="168" t="s">
        <v>229</v>
      </c>
      <c r="B28" s="172"/>
      <c r="C28" s="146"/>
      <c r="D28" s="146"/>
      <c r="E28" s="146"/>
      <c r="F28" s="146"/>
      <c r="H28" s="343"/>
      <c r="I28" s="343"/>
      <c r="J28" s="161"/>
      <c r="K28" s="162"/>
      <c r="N28" s="161"/>
      <c r="O28" s="161"/>
    </row>
    <row r="29" spans="1:18" ht="33" hidden="1" customHeight="1" outlineLevel="1" x14ac:dyDescent="0.25">
      <c r="A29" s="168" t="s">
        <v>230</v>
      </c>
      <c r="B29" s="172"/>
      <c r="C29" s="146"/>
      <c r="D29" s="146"/>
      <c r="E29" s="146"/>
      <c r="F29" s="146"/>
      <c r="H29" s="347"/>
      <c r="I29" s="347"/>
      <c r="J29" s="161"/>
      <c r="K29" s="166"/>
      <c r="N29" s="161"/>
      <c r="O29" s="161"/>
    </row>
    <row r="30" spans="1:18" hidden="1" outlineLevel="1" x14ac:dyDescent="0.25">
      <c r="A30" s="168" t="s">
        <v>231</v>
      </c>
      <c r="B30" s="172"/>
      <c r="C30" s="146"/>
      <c r="D30" s="146"/>
      <c r="E30" s="146"/>
      <c r="F30" s="146"/>
      <c r="H30" s="343"/>
      <c r="I30" s="343"/>
      <c r="J30" s="161"/>
      <c r="K30" s="167"/>
      <c r="N30" s="161"/>
      <c r="O30" s="161"/>
    </row>
    <row r="31" spans="1:18" ht="16.5" hidden="1" outlineLevel="1" thickBot="1" x14ac:dyDescent="0.3">
      <c r="A31" s="173" t="s">
        <v>232</v>
      </c>
      <c r="B31" s="172"/>
      <c r="C31" s="146"/>
      <c r="D31" s="146"/>
      <c r="E31" s="146"/>
      <c r="F31" s="146"/>
      <c r="H31" s="161"/>
      <c r="I31" s="161"/>
      <c r="J31" s="161"/>
      <c r="K31" s="161"/>
      <c r="N31" s="161"/>
      <c r="O31" s="161"/>
    </row>
    <row r="32" spans="1:18" hidden="1" outlineLevel="1" x14ac:dyDescent="0.25">
      <c r="A32" s="155" t="s">
        <v>233</v>
      </c>
      <c r="B32" s="174">
        <v>1.65</v>
      </c>
      <c r="C32" s="146"/>
      <c r="D32" s="146"/>
      <c r="E32" s="146"/>
      <c r="F32" s="146"/>
    </row>
    <row r="33" spans="1:6" hidden="1" outlineLevel="1" x14ac:dyDescent="0.25">
      <c r="A33" s="175" t="s">
        <v>234</v>
      </c>
      <c r="B33" s="176">
        <v>4</v>
      </c>
      <c r="C33" s="146"/>
      <c r="D33" s="146"/>
      <c r="E33" s="146"/>
      <c r="F33" s="146"/>
    </row>
    <row r="34" spans="1:6" hidden="1" outlineLevel="1" x14ac:dyDescent="0.25">
      <c r="A34" s="175" t="s">
        <v>122</v>
      </c>
      <c r="B34" s="176">
        <v>4</v>
      </c>
      <c r="C34" s="146"/>
      <c r="D34" s="146"/>
      <c r="E34" s="146"/>
      <c r="F34" s="146"/>
    </row>
    <row r="35" spans="1:6" hidden="1" outlineLevel="1" x14ac:dyDescent="0.25">
      <c r="A35" s="157" t="s">
        <v>235</v>
      </c>
      <c r="B35" s="177">
        <v>10.16</v>
      </c>
      <c r="C35" s="146"/>
      <c r="D35" s="146"/>
      <c r="E35" s="146"/>
      <c r="F35" s="146"/>
    </row>
    <row r="36" spans="1:6" hidden="1" outlineLevel="1" x14ac:dyDescent="0.25">
      <c r="A36" s="168" t="s">
        <v>234</v>
      </c>
      <c r="B36" s="176">
        <v>4.4000000000000004</v>
      </c>
      <c r="C36" s="146"/>
      <c r="D36" s="146"/>
      <c r="E36" s="146"/>
      <c r="F36" s="146"/>
    </row>
    <row r="37" spans="1:6" hidden="1" outlineLevel="1" x14ac:dyDescent="0.25">
      <c r="A37" s="168" t="s">
        <v>122</v>
      </c>
      <c r="B37" s="176">
        <v>4</v>
      </c>
      <c r="C37" s="146"/>
      <c r="D37" s="146"/>
      <c r="E37" s="146"/>
      <c r="F37" s="146"/>
    </row>
    <row r="38" spans="1:6" ht="16.5" hidden="1" customHeight="1" outlineLevel="1" x14ac:dyDescent="0.25">
      <c r="A38" s="178" t="s">
        <v>236</v>
      </c>
      <c r="B38" s="179">
        <v>142.76</v>
      </c>
      <c r="C38" s="180"/>
      <c r="D38" s="181"/>
      <c r="E38" s="146"/>
      <c r="F38" s="146"/>
    </row>
    <row r="39" spans="1:6" hidden="1" outlineLevel="1" x14ac:dyDescent="0.25">
      <c r="A39" s="168" t="s">
        <v>237</v>
      </c>
      <c r="B39" s="176">
        <v>12</v>
      </c>
      <c r="C39" s="180"/>
      <c r="D39" s="181"/>
      <c r="E39" s="146"/>
      <c r="F39" s="146"/>
    </row>
    <row r="40" spans="1:6" hidden="1" outlineLevel="1" x14ac:dyDescent="0.25">
      <c r="A40" s="168" t="s">
        <v>238</v>
      </c>
      <c r="B40" s="176">
        <v>12</v>
      </c>
      <c r="C40" s="180"/>
      <c r="D40" s="181"/>
      <c r="E40" s="146"/>
      <c r="F40" s="146"/>
    </row>
    <row r="41" spans="1:6" ht="15" hidden="1" customHeight="1" outlineLevel="1" x14ac:dyDescent="0.25">
      <c r="A41" s="178" t="s">
        <v>239</v>
      </c>
      <c r="B41" s="179">
        <v>209.91</v>
      </c>
      <c r="C41" s="180"/>
      <c r="D41" s="181"/>
      <c r="E41" s="146"/>
      <c r="F41" s="146"/>
    </row>
    <row r="42" spans="1:6" hidden="1" collapsed="1" x14ac:dyDescent="0.25">
      <c r="A42" s="168" t="s">
        <v>237</v>
      </c>
      <c r="B42" s="176">
        <v>12</v>
      </c>
      <c r="C42" s="180"/>
      <c r="D42" s="181"/>
      <c r="E42" s="146"/>
      <c r="F42" s="146"/>
    </row>
    <row r="43" spans="1:6" hidden="1" outlineLevel="1" x14ac:dyDescent="0.25">
      <c r="A43" s="168" t="s">
        <v>238</v>
      </c>
      <c r="B43" s="176">
        <v>12</v>
      </c>
      <c r="C43" s="180"/>
      <c r="D43" s="181"/>
      <c r="E43" s="146"/>
      <c r="F43" s="146"/>
    </row>
    <row r="44" spans="1:6" hidden="1" outlineLevel="1" x14ac:dyDescent="0.25">
      <c r="A44" s="182" t="s">
        <v>240</v>
      </c>
      <c r="B44" s="179">
        <f>1472.41</f>
        <v>1472.41</v>
      </c>
      <c r="C44" s="183"/>
      <c r="D44" s="183"/>
      <c r="E44" s="146"/>
      <c r="F44" s="146"/>
    </row>
    <row r="45" spans="1:6" hidden="1" outlineLevel="1" x14ac:dyDescent="0.25">
      <c r="A45" s="184" t="s">
        <v>241</v>
      </c>
      <c r="B45" s="169"/>
      <c r="C45" s="180"/>
      <c r="D45" s="146"/>
      <c r="E45" s="146"/>
      <c r="F45" s="146"/>
    </row>
    <row r="46" spans="1:6" hidden="1" collapsed="1" x14ac:dyDescent="0.25">
      <c r="A46" s="182" t="s">
        <v>242</v>
      </c>
      <c r="B46" s="176">
        <v>25</v>
      </c>
      <c r="C46" s="185"/>
      <c r="D46" s="185"/>
      <c r="E46" s="185"/>
      <c r="F46" s="185"/>
    </row>
    <row r="47" spans="1:6" hidden="1" x14ac:dyDescent="0.25">
      <c r="A47" s="182" t="s">
        <v>243</v>
      </c>
      <c r="B47" s="176">
        <v>25</v>
      </c>
      <c r="C47" s="185"/>
      <c r="D47" s="185"/>
      <c r="E47" s="185"/>
      <c r="F47" s="185"/>
    </row>
    <row r="48" spans="1:6" ht="16.5" hidden="1" thickBot="1" x14ac:dyDescent="0.3">
      <c r="A48" s="182" t="s">
        <v>101</v>
      </c>
      <c r="B48" s="186">
        <v>0.2</v>
      </c>
      <c r="C48" s="185"/>
      <c r="D48" s="185"/>
      <c r="E48" s="185"/>
      <c r="F48" s="185"/>
    </row>
    <row r="49" spans="1:27" hidden="1" x14ac:dyDescent="0.25">
      <c r="A49" s="155" t="str">
        <f>A82</f>
        <v>Оплата труда с отчислениями</v>
      </c>
      <c r="B49" s="177">
        <v>0</v>
      </c>
      <c r="C49" s="185"/>
      <c r="D49" s="185"/>
      <c r="E49" s="185"/>
      <c r="F49" s="185"/>
    </row>
    <row r="50" spans="1:27" hidden="1" x14ac:dyDescent="0.25">
      <c r="A50" s="168" t="str">
        <f>A83</f>
        <v>Вспомогательные материалы</v>
      </c>
      <c r="B50" s="187"/>
      <c r="C50" s="146"/>
      <c r="D50" s="146"/>
      <c r="E50" s="146"/>
      <c r="F50" s="146"/>
    </row>
    <row r="51" spans="1:27" ht="31.5" hidden="1" x14ac:dyDescent="0.25">
      <c r="A51" s="178" t="str">
        <f>A84</f>
        <v>Прочие расходы (без амортизации, арендной платы + транспортные расходы)</v>
      </c>
      <c r="B51" s="176"/>
      <c r="C51" s="188"/>
      <c r="D51" s="188"/>
      <c r="E51" s="188"/>
      <c r="F51" s="188"/>
    </row>
    <row r="52" spans="1:27" ht="16.5" hidden="1" thickBot="1" x14ac:dyDescent="0.3">
      <c r="A52" s="182" t="s">
        <v>121</v>
      </c>
      <c r="B52" s="186">
        <v>0.1</v>
      </c>
      <c r="C52" s="188"/>
      <c r="D52" s="188"/>
      <c r="E52" s="188"/>
      <c r="F52" s="188"/>
    </row>
    <row r="53" spans="1:27" hidden="1" x14ac:dyDescent="0.25">
      <c r="A53" s="189"/>
      <c r="B53" s="190"/>
      <c r="C53" s="188"/>
      <c r="D53" s="188"/>
      <c r="E53" s="188"/>
      <c r="F53" s="188"/>
    </row>
    <row r="54" spans="1:27" hidden="1" x14ac:dyDescent="0.25">
      <c r="A54" s="168" t="s">
        <v>244</v>
      </c>
      <c r="B54" s="191">
        <v>246.85</v>
      </c>
      <c r="C54" s="188"/>
      <c r="D54" s="188"/>
      <c r="E54" s="188"/>
      <c r="F54" s="188"/>
    </row>
    <row r="55" spans="1:27" ht="16.5" hidden="1" thickBot="1" x14ac:dyDescent="0.3">
      <c r="A55" s="173" t="s">
        <v>245</v>
      </c>
      <c r="B55" s="192">
        <v>515240.19</v>
      </c>
      <c r="C55" s="188"/>
      <c r="D55" s="188"/>
      <c r="E55" s="188"/>
      <c r="F55" s="188"/>
    </row>
    <row r="56" spans="1:27" hidden="1" x14ac:dyDescent="0.25">
      <c r="A56" s="157" t="s">
        <v>246</v>
      </c>
      <c r="B56" s="193">
        <v>2</v>
      </c>
      <c r="C56" s="188"/>
      <c r="D56" s="188"/>
      <c r="E56" s="188"/>
      <c r="F56" s="188"/>
    </row>
    <row r="57" spans="1:27" hidden="1" x14ac:dyDescent="0.25">
      <c r="A57" s="168" t="s">
        <v>120</v>
      </c>
      <c r="B57" s="194">
        <v>8.8999999999999996E-2</v>
      </c>
      <c r="C57" s="188"/>
      <c r="D57" s="188"/>
      <c r="E57" s="188"/>
      <c r="F57" s="188"/>
    </row>
    <row r="58" spans="1:27" hidden="1" outlineLevel="1" x14ac:dyDescent="0.25">
      <c r="A58" s="168" t="s">
        <v>119</v>
      </c>
      <c r="B58" s="195">
        <v>8.8999999999999996E-2</v>
      </c>
      <c r="C58" s="188"/>
      <c r="D58" s="188"/>
      <c r="E58" s="188"/>
      <c r="F58" s="188"/>
    </row>
    <row r="59" spans="1:27" hidden="1" outlineLevel="1" x14ac:dyDescent="0.25">
      <c r="A59" s="168" t="s">
        <v>118</v>
      </c>
      <c r="B59" s="195">
        <v>0</v>
      </c>
      <c r="C59" s="188"/>
      <c r="D59" s="188"/>
      <c r="E59" s="188"/>
      <c r="F59" s="188"/>
    </row>
    <row r="60" spans="1:27" s="151" customFormat="1" hidden="1" x14ac:dyDescent="0.25">
      <c r="A60" s="168" t="s">
        <v>117</v>
      </c>
      <c r="B60" s="195">
        <v>0.11</v>
      </c>
      <c r="C60" s="188"/>
      <c r="D60" s="188"/>
      <c r="E60" s="188"/>
      <c r="F60" s="188"/>
      <c r="G60" s="143"/>
      <c r="H60" s="143"/>
      <c r="I60" s="143"/>
      <c r="J60" s="143"/>
      <c r="K60" s="143"/>
      <c r="L60" s="143"/>
      <c r="M60" s="143"/>
      <c r="N60" s="143"/>
      <c r="O60" s="143"/>
      <c r="P60" s="143"/>
      <c r="Q60" s="143"/>
      <c r="R60" s="143"/>
      <c r="S60" s="143"/>
      <c r="T60" s="143"/>
      <c r="U60" s="143"/>
      <c r="V60" s="143"/>
    </row>
    <row r="61" spans="1:27" hidden="1" x14ac:dyDescent="0.25">
      <c r="A61" s="168" t="s">
        <v>116</v>
      </c>
      <c r="B61" s="195">
        <f>1-B59</f>
        <v>1</v>
      </c>
      <c r="C61" s="188"/>
      <c r="D61" s="188"/>
      <c r="E61" s="188"/>
      <c r="F61" s="188"/>
    </row>
    <row r="62" spans="1:27" ht="16.5" hidden="1" thickBot="1" x14ac:dyDescent="0.3">
      <c r="A62" s="182" t="s">
        <v>247</v>
      </c>
      <c r="B62" s="196">
        <f>B61*B60+B59*B58*(1-B48)</f>
        <v>0.11</v>
      </c>
      <c r="C62" s="188"/>
      <c r="D62" s="188"/>
      <c r="E62" s="188"/>
      <c r="F62" s="188"/>
      <c r="W62" s="197"/>
      <c r="X62" s="197"/>
      <c r="Y62" s="197"/>
      <c r="Z62" s="197"/>
      <c r="AA62" s="197"/>
    </row>
    <row r="63" spans="1:27" hidden="1" x14ac:dyDescent="0.25">
      <c r="A63" s="198" t="s">
        <v>115</v>
      </c>
      <c r="B63" s="199">
        <v>1</v>
      </c>
      <c r="C63" s="199">
        <f>B63+1</f>
        <v>2</v>
      </c>
      <c r="D63" s="199">
        <f t="shared" ref="D63:P63" si="0">C63+1</f>
        <v>3</v>
      </c>
      <c r="E63" s="199">
        <f t="shared" si="0"/>
        <v>4</v>
      </c>
      <c r="F63" s="199">
        <f t="shared" si="0"/>
        <v>5</v>
      </c>
      <c r="G63" s="199">
        <f t="shared" si="0"/>
        <v>6</v>
      </c>
      <c r="H63" s="199">
        <f t="shared" si="0"/>
        <v>7</v>
      </c>
      <c r="I63" s="199">
        <f t="shared" si="0"/>
        <v>8</v>
      </c>
      <c r="J63" s="199">
        <f t="shared" si="0"/>
        <v>9</v>
      </c>
      <c r="K63" s="199">
        <f t="shared" si="0"/>
        <v>10</v>
      </c>
      <c r="L63" s="199">
        <f t="shared" si="0"/>
        <v>11</v>
      </c>
      <c r="M63" s="199">
        <f t="shared" si="0"/>
        <v>12</v>
      </c>
      <c r="N63" s="199">
        <f t="shared" si="0"/>
        <v>13</v>
      </c>
      <c r="O63" s="199">
        <f t="shared" si="0"/>
        <v>14</v>
      </c>
      <c r="P63" s="199">
        <f t="shared" si="0"/>
        <v>15</v>
      </c>
      <c r="Q63" s="199">
        <f>P63+1</f>
        <v>16</v>
      </c>
      <c r="R63" s="199">
        <f>Q63+1</f>
        <v>17</v>
      </c>
      <c r="S63" s="199">
        <f>R63+1</f>
        <v>18</v>
      </c>
      <c r="T63" s="199">
        <f>S63+1</f>
        <v>19</v>
      </c>
      <c r="U63" s="200">
        <f>T63+1</f>
        <v>20</v>
      </c>
      <c r="V63" s="151"/>
      <c r="W63" s="197"/>
      <c r="X63" s="197"/>
      <c r="Y63" s="197"/>
      <c r="Z63" s="197"/>
      <c r="AA63" s="197"/>
    </row>
    <row r="64" spans="1:27" hidden="1" x14ac:dyDescent="0.25">
      <c r="A64" s="201" t="s">
        <v>114</v>
      </c>
      <c r="B64" s="202">
        <v>0.04</v>
      </c>
      <c r="C64" s="202">
        <v>0.04</v>
      </c>
      <c r="D64" s="202">
        <v>0.04</v>
      </c>
      <c r="E64" s="202">
        <v>0.04</v>
      </c>
      <c r="F64" s="202">
        <v>0.04</v>
      </c>
      <c r="G64" s="202">
        <v>0.04</v>
      </c>
      <c r="H64" s="202">
        <v>0.04</v>
      </c>
      <c r="I64" s="202">
        <v>0.04</v>
      </c>
      <c r="J64" s="202">
        <v>0.04</v>
      </c>
      <c r="K64" s="202">
        <v>0.04</v>
      </c>
      <c r="L64" s="202">
        <v>0.04</v>
      </c>
      <c r="M64" s="202">
        <v>0.04</v>
      </c>
      <c r="N64" s="202">
        <v>0.04</v>
      </c>
      <c r="O64" s="202">
        <v>0.04</v>
      </c>
      <c r="P64" s="202">
        <v>0.04</v>
      </c>
      <c r="Q64" s="202">
        <v>0.04</v>
      </c>
      <c r="R64" s="202">
        <v>0.04</v>
      </c>
      <c r="S64" s="202">
        <v>0.04</v>
      </c>
      <c r="T64" s="202">
        <v>0.04</v>
      </c>
      <c r="U64" s="203">
        <v>0.04</v>
      </c>
      <c r="W64" s="197"/>
      <c r="X64" s="197"/>
      <c r="Y64" s="197"/>
      <c r="Z64" s="197"/>
      <c r="AA64" s="197"/>
    </row>
    <row r="65" spans="1:27" hidden="1" x14ac:dyDescent="0.25">
      <c r="A65" s="201" t="s">
        <v>113</v>
      </c>
      <c r="B65" s="202">
        <v>0.04</v>
      </c>
      <c r="C65" s="202">
        <f>(1+B65)*(1+C64)-1</f>
        <v>8.1600000000000117E-2</v>
      </c>
      <c r="D65" s="202">
        <f t="shared" ref="D65:U65" si="1">(1+C65)*(1+D64)-1</f>
        <v>0.12486400000000009</v>
      </c>
      <c r="E65" s="202">
        <f t="shared" si="1"/>
        <v>0.16985856000000021</v>
      </c>
      <c r="F65" s="202">
        <f t="shared" si="1"/>
        <v>0.21665290240000035</v>
      </c>
      <c r="G65" s="202">
        <f t="shared" si="1"/>
        <v>0.26531901849600037</v>
      </c>
      <c r="H65" s="202">
        <f t="shared" si="1"/>
        <v>0.31593177923584048</v>
      </c>
      <c r="I65" s="202">
        <f t="shared" si="1"/>
        <v>0.3685690504052741</v>
      </c>
      <c r="J65" s="202">
        <f t="shared" si="1"/>
        <v>0.42331181242148519</v>
      </c>
      <c r="K65" s="202">
        <f t="shared" si="1"/>
        <v>0.48024428491834459</v>
      </c>
      <c r="L65" s="202">
        <f t="shared" si="1"/>
        <v>0.53945405631507848</v>
      </c>
      <c r="M65" s="202">
        <f t="shared" si="1"/>
        <v>0.60103221856768174</v>
      </c>
      <c r="N65" s="202">
        <f t="shared" si="1"/>
        <v>0.66507350731038906</v>
      </c>
      <c r="O65" s="202">
        <f t="shared" si="1"/>
        <v>0.73167644760280459</v>
      </c>
      <c r="P65" s="202">
        <f t="shared" si="1"/>
        <v>0.80094350550691673</v>
      </c>
      <c r="Q65" s="202">
        <f t="shared" si="1"/>
        <v>0.87298124572719349</v>
      </c>
      <c r="R65" s="202">
        <f>(1+Q65)*(1+R64)-1</f>
        <v>0.94790049555628131</v>
      </c>
      <c r="S65" s="202">
        <f>(1+R65)*(1+S64)-1</f>
        <v>1.0258165153785326</v>
      </c>
      <c r="T65" s="202">
        <f t="shared" si="1"/>
        <v>1.1068491759936738</v>
      </c>
      <c r="U65" s="203">
        <f t="shared" si="1"/>
        <v>1.1911231430334208</v>
      </c>
      <c r="V65" s="197"/>
      <c r="W65" s="197"/>
      <c r="X65" s="197"/>
      <c r="Y65" s="197"/>
      <c r="Z65" s="197"/>
      <c r="AA65" s="197"/>
    </row>
    <row r="66" spans="1:27" ht="16.5" hidden="1" thickBot="1" x14ac:dyDescent="0.3">
      <c r="A66" s="204" t="s">
        <v>248</v>
      </c>
      <c r="B66" s="205">
        <v>0</v>
      </c>
      <c r="C66" s="206">
        <f>B125</f>
        <v>0</v>
      </c>
      <c r="D66" s="206">
        <f>$C$125*(1+D65)</f>
        <v>0</v>
      </c>
      <c r="E66" s="206">
        <f t="shared" ref="E66:U66" si="2">$D$125*(1+E65)</f>
        <v>0</v>
      </c>
      <c r="F66" s="206">
        <f t="shared" si="2"/>
        <v>0</v>
      </c>
      <c r="G66" s="206">
        <f t="shared" si="2"/>
        <v>0</v>
      </c>
      <c r="H66" s="206">
        <f t="shared" si="2"/>
        <v>0</v>
      </c>
      <c r="I66" s="206">
        <f t="shared" si="2"/>
        <v>0</v>
      </c>
      <c r="J66" s="206">
        <f t="shared" si="2"/>
        <v>0</v>
      </c>
      <c r="K66" s="206">
        <f t="shared" si="2"/>
        <v>0</v>
      </c>
      <c r="L66" s="206">
        <f t="shared" si="2"/>
        <v>0</v>
      </c>
      <c r="M66" s="206">
        <f t="shared" si="2"/>
        <v>0</v>
      </c>
      <c r="N66" s="206">
        <f t="shared" si="2"/>
        <v>0</v>
      </c>
      <c r="O66" s="206">
        <f t="shared" si="2"/>
        <v>0</v>
      </c>
      <c r="P66" s="206">
        <f t="shared" si="2"/>
        <v>0</v>
      </c>
      <c r="Q66" s="206">
        <f t="shared" si="2"/>
        <v>0</v>
      </c>
      <c r="R66" s="206">
        <f t="shared" si="2"/>
        <v>0</v>
      </c>
      <c r="S66" s="206">
        <f t="shared" si="2"/>
        <v>0</v>
      </c>
      <c r="T66" s="206">
        <f t="shared" si="2"/>
        <v>0</v>
      </c>
      <c r="U66" s="207">
        <f t="shared" si="2"/>
        <v>0</v>
      </c>
      <c r="V66" s="197"/>
      <c r="W66" s="197"/>
      <c r="X66" s="197"/>
      <c r="Y66" s="197"/>
      <c r="Z66" s="197"/>
      <c r="AA66" s="197"/>
    </row>
    <row r="67" spans="1:27" hidden="1" x14ac:dyDescent="0.25">
      <c r="Q67" s="197"/>
      <c r="R67" s="197"/>
      <c r="S67" s="197"/>
      <c r="T67" s="197"/>
      <c r="U67" s="197"/>
      <c r="V67" s="197"/>
      <c r="W67" s="197"/>
      <c r="X67" s="197"/>
      <c r="Y67" s="197"/>
      <c r="Z67" s="197"/>
      <c r="AA67" s="197"/>
    </row>
    <row r="68" spans="1:27" s="161" customFormat="1" hidden="1" x14ac:dyDescent="0.25">
      <c r="A68" s="208" t="s">
        <v>249</v>
      </c>
      <c r="B68" s="199">
        <f t="shared" ref="B68:P68" si="3">B63</f>
        <v>1</v>
      </c>
      <c r="C68" s="199">
        <f t="shared" si="3"/>
        <v>2</v>
      </c>
      <c r="D68" s="199">
        <f t="shared" si="3"/>
        <v>3</v>
      </c>
      <c r="E68" s="199">
        <f t="shared" si="3"/>
        <v>4</v>
      </c>
      <c r="F68" s="199">
        <f t="shared" si="3"/>
        <v>5</v>
      </c>
      <c r="G68" s="199">
        <f t="shared" si="3"/>
        <v>6</v>
      </c>
      <c r="H68" s="199">
        <f t="shared" si="3"/>
        <v>7</v>
      </c>
      <c r="I68" s="199">
        <f t="shared" si="3"/>
        <v>8</v>
      </c>
      <c r="J68" s="199">
        <f t="shared" si="3"/>
        <v>9</v>
      </c>
      <c r="K68" s="199">
        <f t="shared" si="3"/>
        <v>10</v>
      </c>
      <c r="L68" s="199">
        <f t="shared" si="3"/>
        <v>11</v>
      </c>
      <c r="M68" s="199">
        <f t="shared" si="3"/>
        <v>12</v>
      </c>
      <c r="N68" s="199">
        <f t="shared" si="3"/>
        <v>13</v>
      </c>
      <c r="O68" s="199">
        <f t="shared" si="3"/>
        <v>14</v>
      </c>
      <c r="P68" s="199">
        <f t="shared" si="3"/>
        <v>15</v>
      </c>
      <c r="Q68" s="199">
        <f>P68+1</f>
        <v>16</v>
      </c>
      <c r="R68" s="199">
        <f>Q68+1</f>
        <v>17</v>
      </c>
      <c r="S68" s="199">
        <f>R68+1</f>
        <v>18</v>
      </c>
      <c r="T68" s="199">
        <f>S68+1</f>
        <v>19</v>
      </c>
      <c r="U68" s="200">
        <f>T68+1</f>
        <v>20</v>
      </c>
      <c r="V68" s="197"/>
    </row>
    <row r="69" spans="1:27" s="151" customFormat="1" hidden="1" x14ac:dyDescent="0.25">
      <c r="A69" s="201" t="s">
        <v>112</v>
      </c>
      <c r="B69" s="209">
        <v>0</v>
      </c>
      <c r="C69" s="209">
        <f>B69+B70-B71</f>
        <v>0</v>
      </c>
      <c r="D69" s="209">
        <f t="shared" ref="D69:P69" si="4">C69+C70-C71</f>
        <v>0</v>
      </c>
      <c r="E69" s="209">
        <f t="shared" si="4"/>
        <v>0</v>
      </c>
      <c r="F69" s="209">
        <f t="shared" si="4"/>
        <v>0</v>
      </c>
      <c r="G69" s="209">
        <f t="shared" si="4"/>
        <v>0</v>
      </c>
      <c r="H69" s="209">
        <f t="shared" si="4"/>
        <v>0</v>
      </c>
      <c r="I69" s="209">
        <f t="shared" si="4"/>
        <v>0</v>
      </c>
      <c r="J69" s="209">
        <f t="shared" si="4"/>
        <v>0</v>
      </c>
      <c r="K69" s="209">
        <f t="shared" si="4"/>
        <v>0</v>
      </c>
      <c r="L69" s="209">
        <f t="shared" si="4"/>
        <v>0</v>
      </c>
      <c r="M69" s="209">
        <f t="shared" si="4"/>
        <v>0</v>
      </c>
      <c r="N69" s="209">
        <f t="shared" si="4"/>
        <v>0</v>
      </c>
      <c r="O69" s="209">
        <f t="shared" si="4"/>
        <v>0</v>
      </c>
      <c r="P69" s="209">
        <f t="shared" si="4"/>
        <v>0</v>
      </c>
      <c r="Q69" s="209">
        <f>P69+P70-P71</f>
        <v>0</v>
      </c>
      <c r="R69" s="209">
        <f>Q69+Q70-Q71</f>
        <v>0</v>
      </c>
      <c r="S69" s="209">
        <f>R69+R70-R71</f>
        <v>0</v>
      </c>
      <c r="T69" s="209">
        <f>S69+S70-S71</f>
        <v>0</v>
      </c>
      <c r="U69" s="210">
        <f>T69+T70-T71</f>
        <v>0</v>
      </c>
      <c r="V69" s="197"/>
    </row>
    <row r="70" spans="1:27" ht="15" hidden="1" customHeight="1" x14ac:dyDescent="0.25">
      <c r="A70" s="201" t="s">
        <v>111</v>
      </c>
      <c r="B70" s="209">
        <f>B18*B31*B59*1.18</f>
        <v>0</v>
      </c>
      <c r="C70" s="209">
        <v>0</v>
      </c>
      <c r="D70" s="209">
        <v>0</v>
      </c>
      <c r="E70" s="209">
        <v>0</v>
      </c>
      <c r="F70" s="209">
        <v>0</v>
      </c>
      <c r="G70" s="209">
        <v>0</v>
      </c>
      <c r="H70" s="209">
        <v>0</v>
      </c>
      <c r="I70" s="209">
        <v>0</v>
      </c>
      <c r="J70" s="209">
        <v>0</v>
      </c>
      <c r="K70" s="209">
        <v>0</v>
      </c>
      <c r="L70" s="209">
        <v>0</v>
      </c>
      <c r="M70" s="209">
        <v>0</v>
      </c>
      <c r="N70" s="209">
        <v>0</v>
      </c>
      <c r="O70" s="209">
        <v>0</v>
      </c>
      <c r="P70" s="209">
        <v>0</v>
      </c>
      <c r="Q70" s="209">
        <v>0</v>
      </c>
      <c r="R70" s="209">
        <v>0</v>
      </c>
      <c r="S70" s="209">
        <v>0</v>
      </c>
      <c r="T70" s="209">
        <v>0</v>
      </c>
      <c r="U70" s="210">
        <v>0</v>
      </c>
      <c r="V70" s="197"/>
    </row>
    <row r="71" spans="1:27" hidden="1" outlineLevel="1" x14ac:dyDescent="0.25">
      <c r="A71" s="201" t="s">
        <v>110</v>
      </c>
      <c r="B71" s="209">
        <f>$B$70/$B$56</f>
        <v>0</v>
      </c>
      <c r="C71" s="209">
        <f t="shared" ref="C71:U71" si="5">IF(ROUND(C69,1)=0,0,B71+C70/$B$52)</f>
        <v>0</v>
      </c>
      <c r="D71" s="209">
        <f t="shared" si="5"/>
        <v>0</v>
      </c>
      <c r="E71" s="209">
        <f t="shared" si="5"/>
        <v>0</v>
      </c>
      <c r="F71" s="209">
        <f t="shared" si="5"/>
        <v>0</v>
      </c>
      <c r="G71" s="209">
        <f t="shared" si="5"/>
        <v>0</v>
      </c>
      <c r="H71" s="209">
        <f t="shared" si="5"/>
        <v>0</v>
      </c>
      <c r="I71" s="209">
        <f t="shared" si="5"/>
        <v>0</v>
      </c>
      <c r="J71" s="209">
        <f t="shared" si="5"/>
        <v>0</v>
      </c>
      <c r="K71" s="209">
        <f t="shared" si="5"/>
        <v>0</v>
      </c>
      <c r="L71" s="209">
        <f t="shared" si="5"/>
        <v>0</v>
      </c>
      <c r="M71" s="209">
        <f t="shared" si="5"/>
        <v>0</v>
      </c>
      <c r="N71" s="209">
        <f t="shared" si="5"/>
        <v>0</v>
      </c>
      <c r="O71" s="209">
        <f t="shared" si="5"/>
        <v>0</v>
      </c>
      <c r="P71" s="209">
        <f t="shared" si="5"/>
        <v>0</v>
      </c>
      <c r="Q71" s="209">
        <f t="shared" si="5"/>
        <v>0</v>
      </c>
      <c r="R71" s="209">
        <f t="shared" si="5"/>
        <v>0</v>
      </c>
      <c r="S71" s="209">
        <f t="shared" si="5"/>
        <v>0</v>
      </c>
      <c r="T71" s="209">
        <f t="shared" si="5"/>
        <v>0</v>
      </c>
      <c r="U71" s="210">
        <f t="shared" si="5"/>
        <v>0</v>
      </c>
      <c r="V71" s="161"/>
    </row>
    <row r="72" spans="1:27" ht="16.5" hidden="1" outlineLevel="1" thickBot="1" x14ac:dyDescent="0.3">
      <c r="A72" s="204" t="s">
        <v>109</v>
      </c>
      <c r="B72" s="211">
        <f t="shared" ref="B72:U72" si="6">AVERAGE(SUM(B69:B70),(SUM(B69:B70)-B71))*$B$58</f>
        <v>0</v>
      </c>
      <c r="C72" s="211">
        <f t="shared" si="6"/>
        <v>0</v>
      </c>
      <c r="D72" s="211">
        <f t="shared" si="6"/>
        <v>0</v>
      </c>
      <c r="E72" s="211">
        <f t="shared" si="6"/>
        <v>0</v>
      </c>
      <c r="F72" s="211">
        <f t="shared" si="6"/>
        <v>0</v>
      </c>
      <c r="G72" s="211">
        <f t="shared" si="6"/>
        <v>0</v>
      </c>
      <c r="H72" s="211">
        <f t="shared" si="6"/>
        <v>0</v>
      </c>
      <c r="I72" s="211">
        <f t="shared" si="6"/>
        <v>0</v>
      </c>
      <c r="J72" s="211">
        <f t="shared" si="6"/>
        <v>0</v>
      </c>
      <c r="K72" s="211">
        <f t="shared" si="6"/>
        <v>0</v>
      </c>
      <c r="L72" s="211">
        <f t="shared" si="6"/>
        <v>0</v>
      </c>
      <c r="M72" s="211">
        <f t="shared" si="6"/>
        <v>0</v>
      </c>
      <c r="N72" s="211">
        <f t="shared" si="6"/>
        <v>0</v>
      </c>
      <c r="O72" s="211">
        <f t="shared" si="6"/>
        <v>0</v>
      </c>
      <c r="P72" s="211">
        <f t="shared" si="6"/>
        <v>0</v>
      </c>
      <c r="Q72" s="211">
        <f t="shared" si="6"/>
        <v>0</v>
      </c>
      <c r="R72" s="211">
        <f t="shared" si="6"/>
        <v>0</v>
      </c>
      <c r="S72" s="211">
        <f t="shared" si="6"/>
        <v>0</v>
      </c>
      <c r="T72" s="211">
        <f t="shared" si="6"/>
        <v>0</v>
      </c>
      <c r="U72" s="212">
        <f t="shared" si="6"/>
        <v>0</v>
      </c>
      <c r="V72" s="151"/>
    </row>
    <row r="73" spans="1:27" hidden="1" outlineLevel="1" x14ac:dyDescent="0.25">
      <c r="A73" s="161"/>
      <c r="B73" s="213"/>
      <c r="C73" s="213"/>
      <c r="D73" s="213"/>
      <c r="E73" s="213"/>
      <c r="F73" s="213"/>
      <c r="G73" s="213"/>
      <c r="H73" s="213"/>
      <c r="I73" s="213"/>
      <c r="J73" s="213"/>
      <c r="K73" s="213"/>
      <c r="L73" s="213"/>
      <c r="M73" s="213"/>
      <c r="N73" s="213"/>
      <c r="O73" s="213"/>
      <c r="P73" s="197"/>
      <c r="Q73" s="151"/>
    </row>
    <row r="74" spans="1:27" ht="16.5" hidden="1" customHeight="1" outlineLevel="1" x14ac:dyDescent="0.25">
      <c r="A74" s="208" t="s">
        <v>250</v>
      </c>
      <c r="B74" s="199">
        <f t="shared" ref="B74:P74" si="7">B63</f>
        <v>1</v>
      </c>
      <c r="C74" s="199">
        <f t="shared" si="7"/>
        <v>2</v>
      </c>
      <c r="D74" s="199">
        <f t="shared" si="7"/>
        <v>3</v>
      </c>
      <c r="E74" s="199">
        <f t="shared" si="7"/>
        <v>4</v>
      </c>
      <c r="F74" s="199">
        <f t="shared" si="7"/>
        <v>5</v>
      </c>
      <c r="G74" s="199">
        <f t="shared" si="7"/>
        <v>6</v>
      </c>
      <c r="H74" s="199">
        <f t="shared" si="7"/>
        <v>7</v>
      </c>
      <c r="I74" s="199">
        <f t="shared" si="7"/>
        <v>8</v>
      </c>
      <c r="J74" s="199">
        <f t="shared" si="7"/>
        <v>9</v>
      </c>
      <c r="K74" s="199">
        <f t="shared" si="7"/>
        <v>10</v>
      </c>
      <c r="L74" s="199">
        <f t="shared" si="7"/>
        <v>11</v>
      </c>
      <c r="M74" s="199">
        <f t="shared" si="7"/>
        <v>12</v>
      </c>
      <c r="N74" s="199">
        <f t="shared" si="7"/>
        <v>13</v>
      </c>
      <c r="O74" s="199">
        <f t="shared" si="7"/>
        <v>14</v>
      </c>
      <c r="P74" s="199">
        <f t="shared" si="7"/>
        <v>15</v>
      </c>
      <c r="Q74" s="214">
        <f>P74+1</f>
        <v>16</v>
      </c>
      <c r="R74" s="199">
        <f>Q74+1</f>
        <v>17</v>
      </c>
      <c r="S74" s="199">
        <f>R74+1</f>
        <v>18</v>
      </c>
      <c r="T74" s="199">
        <f>S74+1</f>
        <v>19</v>
      </c>
      <c r="U74" s="200">
        <f>T74+1</f>
        <v>20</v>
      </c>
    </row>
    <row r="75" spans="1:27" ht="16.5" hidden="1" customHeight="1" outlineLevel="1" x14ac:dyDescent="0.25">
      <c r="A75" s="215" t="s">
        <v>108</v>
      </c>
      <c r="B75" s="216">
        <f t="shared" ref="B75:O75" si="8">B66*$B$31</f>
        <v>0</v>
      </c>
      <c r="C75" s="216">
        <f t="shared" si="8"/>
        <v>0</v>
      </c>
      <c r="D75" s="216">
        <f t="shared" si="8"/>
        <v>0</v>
      </c>
      <c r="E75" s="216">
        <f t="shared" si="8"/>
        <v>0</v>
      </c>
      <c r="F75" s="216">
        <f t="shared" si="8"/>
        <v>0</v>
      </c>
      <c r="G75" s="216">
        <f t="shared" si="8"/>
        <v>0</v>
      </c>
      <c r="H75" s="216">
        <f t="shared" si="8"/>
        <v>0</v>
      </c>
      <c r="I75" s="216">
        <f t="shared" si="8"/>
        <v>0</v>
      </c>
      <c r="J75" s="216">
        <f t="shared" si="8"/>
        <v>0</v>
      </c>
      <c r="K75" s="216">
        <f t="shared" si="8"/>
        <v>0</v>
      </c>
      <c r="L75" s="216">
        <f t="shared" si="8"/>
        <v>0</v>
      </c>
      <c r="M75" s="216">
        <f t="shared" si="8"/>
        <v>0</v>
      </c>
      <c r="N75" s="216">
        <f t="shared" si="8"/>
        <v>0</v>
      </c>
      <c r="O75" s="216">
        <f t="shared" si="8"/>
        <v>0</v>
      </c>
      <c r="P75" s="217"/>
      <c r="Q75" s="218"/>
      <c r="R75" s="218"/>
      <c r="S75" s="218"/>
      <c r="T75" s="218"/>
      <c r="U75" s="219"/>
    </row>
    <row r="76" spans="1:27" ht="16.5" customHeight="1" outlineLevel="1" x14ac:dyDescent="0.25">
      <c r="A76" s="220" t="s">
        <v>107</v>
      </c>
      <c r="B76" s="221">
        <f t="shared" ref="B76:U76" si="9">SUM(B77:B84)</f>
        <v>0</v>
      </c>
      <c r="C76" s="221">
        <f t="shared" si="9"/>
        <v>0</v>
      </c>
      <c r="D76" s="221">
        <f t="shared" si="9"/>
        <v>0</v>
      </c>
      <c r="E76" s="221">
        <f t="shared" si="9"/>
        <v>0</v>
      </c>
      <c r="F76" s="221">
        <f t="shared" si="9"/>
        <v>0</v>
      </c>
      <c r="G76" s="221">
        <f t="shared" si="9"/>
        <v>0</v>
      </c>
      <c r="H76" s="221">
        <f t="shared" si="9"/>
        <v>0</v>
      </c>
      <c r="I76" s="221">
        <f t="shared" si="9"/>
        <v>0</v>
      </c>
      <c r="J76" s="221">
        <f t="shared" si="9"/>
        <v>0</v>
      </c>
      <c r="K76" s="221">
        <f t="shared" si="9"/>
        <v>0</v>
      </c>
      <c r="L76" s="221">
        <f t="shared" si="9"/>
        <v>0</v>
      </c>
      <c r="M76" s="221">
        <f t="shared" si="9"/>
        <v>0</v>
      </c>
      <c r="N76" s="221">
        <f t="shared" si="9"/>
        <v>0</v>
      </c>
      <c r="O76" s="221">
        <f t="shared" si="9"/>
        <v>0</v>
      </c>
      <c r="P76" s="221">
        <f t="shared" si="9"/>
        <v>0</v>
      </c>
      <c r="Q76" s="221">
        <f t="shared" si="9"/>
        <v>0</v>
      </c>
      <c r="R76" s="221">
        <f t="shared" si="9"/>
        <v>0</v>
      </c>
      <c r="S76" s="221">
        <f t="shared" si="9"/>
        <v>0</v>
      </c>
      <c r="T76" s="221">
        <f t="shared" si="9"/>
        <v>0</v>
      </c>
      <c r="U76" s="222">
        <f t="shared" si="9"/>
        <v>0</v>
      </c>
    </row>
    <row r="77" spans="1:27" hidden="1" outlineLevel="1" x14ac:dyDescent="0.25">
      <c r="A77" s="223" t="str">
        <f>A32</f>
        <v>Затраты на текущий ремонт ТП (строит.часть), т.руб. без НДС</v>
      </c>
      <c r="B77" s="224">
        <f t="shared" ref="B77:U77" si="10">-IF(B$63/$B$34-INT(B63/$B$34)&lt;&gt;0,0,$B$32*(1+B$65)*$B$31)</f>
        <v>0</v>
      </c>
      <c r="C77" s="224">
        <f t="shared" si="10"/>
        <v>0</v>
      </c>
      <c r="D77" s="224">
        <f t="shared" si="10"/>
        <v>0</v>
      </c>
      <c r="E77" s="224">
        <f t="shared" si="10"/>
        <v>0</v>
      </c>
      <c r="F77" s="224">
        <f t="shared" si="10"/>
        <v>0</v>
      </c>
      <c r="G77" s="224">
        <f t="shared" si="10"/>
        <v>0</v>
      </c>
      <c r="H77" s="224">
        <f t="shared" si="10"/>
        <v>0</v>
      </c>
      <c r="I77" s="224">
        <f t="shared" si="10"/>
        <v>0</v>
      </c>
      <c r="J77" s="224">
        <f t="shared" si="10"/>
        <v>0</v>
      </c>
      <c r="K77" s="224">
        <f t="shared" si="10"/>
        <v>0</v>
      </c>
      <c r="L77" s="224">
        <f t="shared" si="10"/>
        <v>0</v>
      </c>
      <c r="M77" s="224">
        <f t="shared" si="10"/>
        <v>0</v>
      </c>
      <c r="N77" s="224">
        <f t="shared" si="10"/>
        <v>0</v>
      </c>
      <c r="O77" s="224">
        <f t="shared" si="10"/>
        <v>0</v>
      </c>
      <c r="P77" s="224">
        <f t="shared" si="10"/>
        <v>0</v>
      </c>
      <c r="Q77" s="224">
        <f t="shared" si="10"/>
        <v>0</v>
      </c>
      <c r="R77" s="224">
        <f t="shared" si="10"/>
        <v>0</v>
      </c>
      <c r="S77" s="224">
        <f t="shared" si="10"/>
        <v>0</v>
      </c>
      <c r="T77" s="224">
        <f t="shared" si="10"/>
        <v>0</v>
      </c>
      <c r="U77" s="225">
        <f t="shared" si="10"/>
        <v>0</v>
      </c>
    </row>
    <row r="78" spans="1:27" hidden="1" outlineLevel="1" x14ac:dyDescent="0.25">
      <c r="A78" s="223" t="str">
        <f>A38</f>
        <v>Затраты на капитальный ремонт ТП (строит.часть), т.руб. без НДС</v>
      </c>
      <c r="B78" s="224">
        <f t="shared" ref="B78:U78" si="11">-IF(B$63/$B$40-INT(B63/$B$40)&lt;&gt;0,0,$B$38*(1+B$65)*$B$31)</f>
        <v>0</v>
      </c>
      <c r="C78" s="224">
        <f t="shared" si="11"/>
        <v>0</v>
      </c>
      <c r="D78" s="224">
        <f t="shared" si="11"/>
        <v>0</v>
      </c>
      <c r="E78" s="224">
        <f t="shared" si="11"/>
        <v>0</v>
      </c>
      <c r="F78" s="224">
        <f t="shared" si="11"/>
        <v>0</v>
      </c>
      <c r="G78" s="224">
        <f t="shared" si="11"/>
        <v>0</v>
      </c>
      <c r="H78" s="224">
        <f t="shared" si="11"/>
        <v>0</v>
      </c>
      <c r="I78" s="224">
        <f t="shared" si="11"/>
        <v>0</v>
      </c>
      <c r="J78" s="224">
        <f t="shared" si="11"/>
        <v>0</v>
      </c>
      <c r="K78" s="224">
        <f t="shared" si="11"/>
        <v>0</v>
      </c>
      <c r="L78" s="224">
        <f t="shared" si="11"/>
        <v>0</v>
      </c>
      <c r="M78" s="224">
        <f t="shared" si="11"/>
        <v>0</v>
      </c>
      <c r="N78" s="224">
        <f t="shared" si="11"/>
        <v>0</v>
      </c>
      <c r="O78" s="224">
        <f t="shared" si="11"/>
        <v>0</v>
      </c>
      <c r="P78" s="224">
        <f t="shared" si="11"/>
        <v>0</v>
      </c>
      <c r="Q78" s="224">
        <f t="shared" si="11"/>
        <v>0</v>
      </c>
      <c r="R78" s="224">
        <f t="shared" si="11"/>
        <v>0</v>
      </c>
      <c r="S78" s="224">
        <f t="shared" si="11"/>
        <v>0</v>
      </c>
      <c r="T78" s="224">
        <f t="shared" si="11"/>
        <v>0</v>
      </c>
      <c r="U78" s="225">
        <f t="shared" si="11"/>
        <v>0</v>
      </c>
    </row>
    <row r="79" spans="1:27" hidden="1" x14ac:dyDescent="0.25">
      <c r="A79" s="223" t="str">
        <f>A44</f>
        <v>Затраты на капитальный ремонт КЛ т.руб. без НДС</v>
      </c>
      <c r="B79" s="224">
        <f t="shared" ref="B79:U79" si="12">-IF(B$63/$B$47-INT(B63/$B$47)&lt;&gt;0,0,$B$44*(1+B$65)*$B$45)</f>
        <v>0</v>
      </c>
      <c r="C79" s="224">
        <f t="shared" si="12"/>
        <v>0</v>
      </c>
      <c r="D79" s="224">
        <f t="shared" si="12"/>
        <v>0</v>
      </c>
      <c r="E79" s="224">
        <f t="shared" si="12"/>
        <v>0</v>
      </c>
      <c r="F79" s="224">
        <f t="shared" si="12"/>
        <v>0</v>
      </c>
      <c r="G79" s="224">
        <f t="shared" si="12"/>
        <v>0</v>
      </c>
      <c r="H79" s="224">
        <f t="shared" si="12"/>
        <v>0</v>
      </c>
      <c r="I79" s="224">
        <f t="shared" si="12"/>
        <v>0</v>
      </c>
      <c r="J79" s="224">
        <f t="shared" si="12"/>
        <v>0</v>
      </c>
      <c r="K79" s="224">
        <f t="shared" si="12"/>
        <v>0</v>
      </c>
      <c r="L79" s="224">
        <f t="shared" si="12"/>
        <v>0</v>
      </c>
      <c r="M79" s="224">
        <f t="shared" si="12"/>
        <v>0</v>
      </c>
      <c r="N79" s="224">
        <f t="shared" si="12"/>
        <v>0</v>
      </c>
      <c r="O79" s="224">
        <f t="shared" si="12"/>
        <v>0</v>
      </c>
      <c r="P79" s="224">
        <f t="shared" si="12"/>
        <v>0</v>
      </c>
      <c r="Q79" s="224">
        <f t="shared" si="12"/>
        <v>0</v>
      </c>
      <c r="R79" s="224">
        <f t="shared" si="12"/>
        <v>0</v>
      </c>
      <c r="S79" s="224">
        <f t="shared" si="12"/>
        <v>0</v>
      </c>
      <c r="T79" s="224">
        <f t="shared" si="12"/>
        <v>0</v>
      </c>
      <c r="U79" s="225">
        <f t="shared" si="12"/>
        <v>0</v>
      </c>
    </row>
    <row r="80" spans="1:27" s="151" customFormat="1" hidden="1" x14ac:dyDescent="0.25">
      <c r="A80" s="223" t="str">
        <f>A35</f>
        <v>Затраты на текущий ремонт ТП (оборудование), т.руб. без НДС</v>
      </c>
      <c r="B80" s="224">
        <f>-IF(B$63/$B$37-INT(B63/$B$37)&lt;&gt;0,0,$B$35*(1+B$65)*$B$31)</f>
        <v>0</v>
      </c>
      <c r="C80" s="224">
        <f t="shared" ref="C80:U80" si="13">-IF(C$63/$B$37-INT(C63/$B$37)&lt;&gt;0,0,$B$35*(1+C$65)*$B$31)</f>
        <v>0</v>
      </c>
      <c r="D80" s="224">
        <f t="shared" si="13"/>
        <v>0</v>
      </c>
      <c r="E80" s="224">
        <f t="shared" si="13"/>
        <v>0</v>
      </c>
      <c r="F80" s="224">
        <f t="shared" si="13"/>
        <v>0</v>
      </c>
      <c r="G80" s="224">
        <f t="shared" si="13"/>
        <v>0</v>
      </c>
      <c r="H80" s="224">
        <f t="shared" si="13"/>
        <v>0</v>
      </c>
      <c r="I80" s="224">
        <f t="shared" si="13"/>
        <v>0</v>
      </c>
      <c r="J80" s="224">
        <f t="shared" si="13"/>
        <v>0</v>
      </c>
      <c r="K80" s="224">
        <f t="shared" si="13"/>
        <v>0</v>
      </c>
      <c r="L80" s="224">
        <f t="shared" si="13"/>
        <v>0</v>
      </c>
      <c r="M80" s="224">
        <f t="shared" si="13"/>
        <v>0</v>
      </c>
      <c r="N80" s="224">
        <f t="shared" si="13"/>
        <v>0</v>
      </c>
      <c r="O80" s="224">
        <f t="shared" si="13"/>
        <v>0</v>
      </c>
      <c r="P80" s="224">
        <f t="shared" si="13"/>
        <v>0</v>
      </c>
      <c r="Q80" s="224">
        <f t="shared" si="13"/>
        <v>0</v>
      </c>
      <c r="R80" s="224">
        <f t="shared" si="13"/>
        <v>0</v>
      </c>
      <c r="S80" s="224">
        <f t="shared" si="13"/>
        <v>0</v>
      </c>
      <c r="T80" s="224">
        <f t="shared" si="13"/>
        <v>0</v>
      </c>
      <c r="U80" s="225">
        <f t="shared" si="13"/>
        <v>0</v>
      </c>
      <c r="V80" s="143"/>
    </row>
    <row r="81" spans="1:27" hidden="1" x14ac:dyDescent="0.25">
      <c r="A81" s="223" t="str">
        <f>A41</f>
        <v>Затраты на капитальный ремонт ТП (оборудование), т.руб. без НДС</v>
      </c>
      <c r="B81" s="224">
        <f>-IF(B$63/$B$42-INT(B63/$B$42)&lt;&gt;0,0,$B$41*(1+B$65)*$B$31)</f>
        <v>0</v>
      </c>
      <c r="C81" s="224">
        <f t="shared" ref="C81:U81" si="14">-IF(C$63/$B$42-INT(C63/$B$42)&lt;&gt;0,0,$B$41*(1+C$65)*$B$31)</f>
        <v>0</v>
      </c>
      <c r="D81" s="224">
        <f t="shared" si="14"/>
        <v>0</v>
      </c>
      <c r="E81" s="224">
        <f t="shared" si="14"/>
        <v>0</v>
      </c>
      <c r="F81" s="224">
        <f t="shared" si="14"/>
        <v>0</v>
      </c>
      <c r="G81" s="224">
        <f t="shared" si="14"/>
        <v>0</v>
      </c>
      <c r="H81" s="224">
        <f t="shared" si="14"/>
        <v>0</v>
      </c>
      <c r="I81" s="224">
        <f t="shared" si="14"/>
        <v>0</v>
      </c>
      <c r="J81" s="224">
        <f t="shared" si="14"/>
        <v>0</v>
      </c>
      <c r="K81" s="224">
        <f t="shared" si="14"/>
        <v>0</v>
      </c>
      <c r="L81" s="224">
        <f t="shared" si="14"/>
        <v>0</v>
      </c>
      <c r="M81" s="224">
        <f t="shared" si="14"/>
        <v>0</v>
      </c>
      <c r="N81" s="224">
        <f t="shared" si="14"/>
        <v>0</v>
      </c>
      <c r="O81" s="224">
        <f t="shared" si="14"/>
        <v>0</v>
      </c>
      <c r="P81" s="224">
        <f t="shared" si="14"/>
        <v>0</v>
      </c>
      <c r="Q81" s="224">
        <f t="shared" si="14"/>
        <v>0</v>
      </c>
      <c r="R81" s="224">
        <f t="shared" si="14"/>
        <v>0</v>
      </c>
      <c r="S81" s="224">
        <f t="shared" si="14"/>
        <v>0</v>
      </c>
      <c r="T81" s="224">
        <f t="shared" si="14"/>
        <v>0</v>
      </c>
      <c r="U81" s="225">
        <f t="shared" si="14"/>
        <v>0</v>
      </c>
    </row>
    <row r="82" spans="1:27" s="151" customFormat="1" x14ac:dyDescent="0.25">
      <c r="A82" s="223" t="s">
        <v>251</v>
      </c>
      <c r="B82" s="224"/>
      <c r="C82" s="224">
        <f>-$B$49</f>
        <v>0</v>
      </c>
      <c r="D82" s="224">
        <f t="shared" ref="D82:U82" si="15">-$B$49*(1+D65)</f>
        <v>0</v>
      </c>
      <c r="E82" s="224">
        <f t="shared" si="15"/>
        <v>0</v>
      </c>
      <c r="F82" s="224">
        <f t="shared" si="15"/>
        <v>0</v>
      </c>
      <c r="G82" s="224">
        <f t="shared" si="15"/>
        <v>0</v>
      </c>
      <c r="H82" s="224">
        <f t="shared" si="15"/>
        <v>0</v>
      </c>
      <c r="I82" s="224">
        <f t="shared" si="15"/>
        <v>0</v>
      </c>
      <c r="J82" s="224">
        <f t="shared" si="15"/>
        <v>0</v>
      </c>
      <c r="K82" s="224">
        <f t="shared" si="15"/>
        <v>0</v>
      </c>
      <c r="L82" s="224">
        <f t="shared" si="15"/>
        <v>0</v>
      </c>
      <c r="M82" s="224">
        <f t="shared" si="15"/>
        <v>0</v>
      </c>
      <c r="N82" s="224">
        <f t="shared" si="15"/>
        <v>0</v>
      </c>
      <c r="O82" s="224">
        <f t="shared" si="15"/>
        <v>0</v>
      </c>
      <c r="P82" s="224">
        <f t="shared" si="15"/>
        <v>0</v>
      </c>
      <c r="Q82" s="224">
        <f t="shared" si="15"/>
        <v>0</v>
      </c>
      <c r="R82" s="224">
        <f t="shared" si="15"/>
        <v>0</v>
      </c>
      <c r="S82" s="224">
        <f t="shared" si="15"/>
        <v>0</v>
      </c>
      <c r="T82" s="224">
        <f t="shared" si="15"/>
        <v>0</v>
      </c>
      <c r="U82" s="225">
        <f t="shared" si="15"/>
        <v>0</v>
      </c>
      <c r="V82" s="143"/>
    </row>
    <row r="83" spans="1:27" s="151" customFormat="1" x14ac:dyDescent="0.25">
      <c r="A83" s="223" t="s">
        <v>252</v>
      </c>
      <c r="B83" s="224"/>
      <c r="C83" s="224">
        <f t="shared" ref="C83:U83" si="16">-$B$50*(1+C65)*$B$31</f>
        <v>0</v>
      </c>
      <c r="D83" s="224">
        <f t="shared" si="16"/>
        <v>0</v>
      </c>
      <c r="E83" s="224">
        <f t="shared" si="16"/>
        <v>0</v>
      </c>
      <c r="F83" s="224">
        <f t="shared" si="16"/>
        <v>0</v>
      </c>
      <c r="G83" s="224">
        <f t="shared" si="16"/>
        <v>0</v>
      </c>
      <c r="H83" s="224">
        <f t="shared" si="16"/>
        <v>0</v>
      </c>
      <c r="I83" s="224">
        <f t="shared" si="16"/>
        <v>0</v>
      </c>
      <c r="J83" s="224">
        <f t="shared" si="16"/>
        <v>0</v>
      </c>
      <c r="K83" s="224">
        <f t="shared" si="16"/>
        <v>0</v>
      </c>
      <c r="L83" s="224">
        <f t="shared" si="16"/>
        <v>0</v>
      </c>
      <c r="M83" s="224">
        <f t="shared" si="16"/>
        <v>0</v>
      </c>
      <c r="N83" s="224">
        <f t="shared" si="16"/>
        <v>0</v>
      </c>
      <c r="O83" s="224">
        <f t="shared" si="16"/>
        <v>0</v>
      </c>
      <c r="P83" s="224">
        <f t="shared" si="16"/>
        <v>0</v>
      </c>
      <c r="Q83" s="224">
        <f t="shared" si="16"/>
        <v>0</v>
      </c>
      <c r="R83" s="224">
        <f t="shared" si="16"/>
        <v>0</v>
      </c>
      <c r="S83" s="224">
        <f t="shared" si="16"/>
        <v>0</v>
      </c>
      <c r="T83" s="224">
        <f t="shared" si="16"/>
        <v>0</v>
      </c>
      <c r="U83" s="225">
        <f t="shared" si="16"/>
        <v>0</v>
      </c>
    </row>
    <row r="84" spans="1:27" ht="31.5" x14ac:dyDescent="0.25">
      <c r="A84" s="226" t="s">
        <v>253</v>
      </c>
      <c r="B84" s="224"/>
      <c r="C84" s="224">
        <f t="shared" ref="C84:U84" si="17">-$B$51*(1+C65)*$B$31</f>
        <v>0</v>
      </c>
      <c r="D84" s="224">
        <f t="shared" si="17"/>
        <v>0</v>
      </c>
      <c r="E84" s="224">
        <f t="shared" si="17"/>
        <v>0</v>
      </c>
      <c r="F84" s="224">
        <f t="shared" si="17"/>
        <v>0</v>
      </c>
      <c r="G84" s="224">
        <f t="shared" si="17"/>
        <v>0</v>
      </c>
      <c r="H84" s="224">
        <f t="shared" si="17"/>
        <v>0</v>
      </c>
      <c r="I84" s="224">
        <f t="shared" si="17"/>
        <v>0</v>
      </c>
      <c r="J84" s="224">
        <f t="shared" si="17"/>
        <v>0</v>
      </c>
      <c r="K84" s="224">
        <f t="shared" si="17"/>
        <v>0</v>
      </c>
      <c r="L84" s="224">
        <f t="shared" si="17"/>
        <v>0</v>
      </c>
      <c r="M84" s="224">
        <f t="shared" si="17"/>
        <v>0</v>
      </c>
      <c r="N84" s="224">
        <f t="shared" si="17"/>
        <v>0</v>
      </c>
      <c r="O84" s="224">
        <f t="shared" si="17"/>
        <v>0</v>
      </c>
      <c r="P84" s="224">
        <f t="shared" si="17"/>
        <v>0</v>
      </c>
      <c r="Q84" s="224">
        <f t="shared" si="17"/>
        <v>0</v>
      </c>
      <c r="R84" s="224">
        <f t="shared" si="17"/>
        <v>0</v>
      </c>
      <c r="S84" s="224">
        <f t="shared" si="17"/>
        <v>0</v>
      </c>
      <c r="T84" s="224">
        <f t="shared" si="17"/>
        <v>0</v>
      </c>
      <c r="U84" s="225">
        <f t="shared" si="17"/>
        <v>0</v>
      </c>
    </row>
    <row r="85" spans="1:27" s="151" customFormat="1" x14ac:dyDescent="0.25">
      <c r="A85" s="223" t="s">
        <v>106</v>
      </c>
      <c r="B85" s="224"/>
      <c r="C85" s="224"/>
      <c r="D85" s="224"/>
      <c r="E85" s="224"/>
      <c r="F85" s="224"/>
      <c r="G85" s="224"/>
      <c r="H85" s="224"/>
      <c r="I85" s="224"/>
      <c r="J85" s="224"/>
      <c r="K85" s="224"/>
      <c r="L85" s="224"/>
      <c r="M85" s="224"/>
      <c r="N85" s="224"/>
      <c r="O85" s="224"/>
      <c r="P85" s="224"/>
      <c r="Q85" s="224"/>
      <c r="R85" s="224"/>
      <c r="S85" s="224"/>
      <c r="T85" s="224"/>
      <c r="U85" s="225"/>
    </row>
    <row r="86" spans="1:27" x14ac:dyDescent="0.25">
      <c r="A86" s="227" t="s">
        <v>254</v>
      </c>
      <c r="B86" s="228">
        <f t="shared" ref="B86:U86" si="18">B75+B76</f>
        <v>0</v>
      </c>
      <c r="C86" s="228">
        <f>C75+C76</f>
        <v>0</v>
      </c>
      <c r="D86" s="228">
        <f t="shared" si="18"/>
        <v>0</v>
      </c>
      <c r="E86" s="228">
        <f t="shared" si="18"/>
        <v>0</v>
      </c>
      <c r="F86" s="228">
        <f t="shared" si="18"/>
        <v>0</v>
      </c>
      <c r="G86" s="228">
        <f t="shared" si="18"/>
        <v>0</v>
      </c>
      <c r="H86" s="228">
        <f t="shared" si="18"/>
        <v>0</v>
      </c>
      <c r="I86" s="228">
        <f t="shared" si="18"/>
        <v>0</v>
      </c>
      <c r="J86" s="228">
        <f t="shared" si="18"/>
        <v>0</v>
      </c>
      <c r="K86" s="228">
        <f t="shared" si="18"/>
        <v>0</v>
      </c>
      <c r="L86" s="228">
        <f t="shared" si="18"/>
        <v>0</v>
      </c>
      <c r="M86" s="228">
        <f t="shared" si="18"/>
        <v>0</v>
      </c>
      <c r="N86" s="228">
        <f t="shared" si="18"/>
        <v>0</v>
      </c>
      <c r="O86" s="228">
        <f t="shared" si="18"/>
        <v>0</v>
      </c>
      <c r="P86" s="228">
        <f t="shared" si="18"/>
        <v>0</v>
      </c>
      <c r="Q86" s="228">
        <f t="shared" si="18"/>
        <v>0</v>
      </c>
      <c r="R86" s="228">
        <f t="shared" si="18"/>
        <v>0</v>
      </c>
      <c r="S86" s="228">
        <f t="shared" si="18"/>
        <v>0</v>
      </c>
      <c r="T86" s="228">
        <f t="shared" si="18"/>
        <v>0</v>
      </c>
      <c r="U86" s="229">
        <f t="shared" si="18"/>
        <v>0</v>
      </c>
      <c r="V86" s="151"/>
    </row>
    <row r="87" spans="1:27" x14ac:dyDescent="0.25">
      <c r="A87" s="223" t="s">
        <v>255</v>
      </c>
      <c r="B87" s="224"/>
      <c r="C87" s="224">
        <f>IF(C74&lt;$B$27+2,-($B$20+$B$21+$B$22+$B$23+$B$25)/$B$27,0)</f>
        <v>-2761.5666666666671</v>
      </c>
      <c r="D87" s="224">
        <f t="shared" ref="D87:U87" si="19">IF(D74&lt;$B$27+2,-($B$20+$B$21+$B$22+$B$23+$B$25)/$B$27,0)</f>
        <v>-2761.5666666666671</v>
      </c>
      <c r="E87" s="224">
        <f t="shared" si="19"/>
        <v>-2761.5666666666671</v>
      </c>
      <c r="F87" s="224">
        <f t="shared" si="19"/>
        <v>0</v>
      </c>
      <c r="G87" s="224">
        <f t="shared" si="19"/>
        <v>0</v>
      </c>
      <c r="H87" s="224">
        <f t="shared" si="19"/>
        <v>0</v>
      </c>
      <c r="I87" s="224">
        <f t="shared" si="19"/>
        <v>0</v>
      </c>
      <c r="J87" s="224">
        <f t="shared" si="19"/>
        <v>0</v>
      </c>
      <c r="K87" s="224">
        <f t="shared" si="19"/>
        <v>0</v>
      </c>
      <c r="L87" s="224">
        <f t="shared" si="19"/>
        <v>0</v>
      </c>
      <c r="M87" s="224">
        <f t="shared" si="19"/>
        <v>0</v>
      </c>
      <c r="N87" s="224">
        <f t="shared" si="19"/>
        <v>0</v>
      </c>
      <c r="O87" s="224">
        <f t="shared" si="19"/>
        <v>0</v>
      </c>
      <c r="P87" s="224">
        <f t="shared" si="19"/>
        <v>0</v>
      </c>
      <c r="Q87" s="224">
        <f t="shared" si="19"/>
        <v>0</v>
      </c>
      <c r="R87" s="224">
        <f t="shared" si="19"/>
        <v>0</v>
      </c>
      <c r="S87" s="224">
        <f t="shared" si="19"/>
        <v>0</v>
      </c>
      <c r="T87" s="224">
        <f t="shared" si="19"/>
        <v>0</v>
      </c>
      <c r="U87" s="224">
        <f t="shared" si="19"/>
        <v>0</v>
      </c>
    </row>
    <row r="88" spans="1:27" x14ac:dyDescent="0.25">
      <c r="A88" s="223" t="s">
        <v>256</v>
      </c>
      <c r="B88" s="224"/>
      <c r="C88" s="224">
        <f>IF(C74&lt;$B$28+2,-($B$24)/$B$28,0)</f>
        <v>0</v>
      </c>
      <c r="D88" s="224">
        <f t="shared" ref="D88:U88" si="20">IF(D74&lt;$B$28+2,-($B$24)/$B$28,0)</f>
        <v>0</v>
      </c>
      <c r="E88" s="224">
        <f t="shared" si="20"/>
        <v>0</v>
      </c>
      <c r="F88" s="224">
        <f t="shared" si="20"/>
        <v>0</v>
      </c>
      <c r="G88" s="224">
        <f t="shared" si="20"/>
        <v>0</v>
      </c>
      <c r="H88" s="224">
        <f t="shared" si="20"/>
        <v>0</v>
      </c>
      <c r="I88" s="224">
        <f t="shared" si="20"/>
        <v>0</v>
      </c>
      <c r="J88" s="224">
        <f t="shared" si="20"/>
        <v>0</v>
      </c>
      <c r="K88" s="224">
        <f t="shared" si="20"/>
        <v>0</v>
      </c>
      <c r="L88" s="224">
        <f t="shared" si="20"/>
        <v>0</v>
      </c>
      <c r="M88" s="224">
        <f t="shared" si="20"/>
        <v>0</v>
      </c>
      <c r="N88" s="224">
        <f t="shared" si="20"/>
        <v>0</v>
      </c>
      <c r="O88" s="224">
        <f t="shared" si="20"/>
        <v>0</v>
      </c>
      <c r="P88" s="224">
        <f t="shared" si="20"/>
        <v>0</v>
      </c>
      <c r="Q88" s="224">
        <f t="shared" si="20"/>
        <v>0</v>
      </c>
      <c r="R88" s="224">
        <f t="shared" si="20"/>
        <v>0</v>
      </c>
      <c r="S88" s="224">
        <f t="shared" si="20"/>
        <v>0</v>
      </c>
      <c r="T88" s="224">
        <f t="shared" si="20"/>
        <v>0</v>
      </c>
      <c r="U88" s="224">
        <f t="shared" si="20"/>
        <v>0</v>
      </c>
      <c r="V88" s="151"/>
      <c r="W88" s="197"/>
      <c r="X88" s="197"/>
      <c r="Y88" s="197"/>
      <c r="Z88" s="197"/>
      <c r="AA88" s="197"/>
    </row>
    <row r="89" spans="1:27" x14ac:dyDescent="0.25">
      <c r="A89" s="227" t="s">
        <v>257</v>
      </c>
      <c r="B89" s="228">
        <f>B86+B87+B88</f>
        <v>0</v>
      </c>
      <c r="C89" s="228">
        <f>C86+C87+C88</f>
        <v>-2761.5666666666671</v>
      </c>
      <c r="D89" s="228">
        <f t="shared" ref="D89:P89" si="21">D86+D87+D88</f>
        <v>-2761.5666666666671</v>
      </c>
      <c r="E89" s="228">
        <f t="shared" si="21"/>
        <v>-2761.5666666666671</v>
      </c>
      <c r="F89" s="228">
        <f t="shared" si="21"/>
        <v>0</v>
      </c>
      <c r="G89" s="228">
        <f t="shared" si="21"/>
        <v>0</v>
      </c>
      <c r="H89" s="228">
        <f t="shared" si="21"/>
        <v>0</v>
      </c>
      <c r="I89" s="228">
        <f t="shared" si="21"/>
        <v>0</v>
      </c>
      <c r="J89" s="228">
        <f t="shared" si="21"/>
        <v>0</v>
      </c>
      <c r="K89" s="228">
        <f t="shared" si="21"/>
        <v>0</v>
      </c>
      <c r="L89" s="228">
        <f t="shared" si="21"/>
        <v>0</v>
      </c>
      <c r="M89" s="228">
        <f t="shared" si="21"/>
        <v>0</v>
      </c>
      <c r="N89" s="228">
        <f t="shared" si="21"/>
        <v>0</v>
      </c>
      <c r="O89" s="228">
        <f t="shared" si="21"/>
        <v>0</v>
      </c>
      <c r="P89" s="228">
        <f t="shared" si="21"/>
        <v>0</v>
      </c>
      <c r="Q89" s="228">
        <f>Q86+Q87+Q88</f>
        <v>0</v>
      </c>
      <c r="R89" s="228">
        <f>R86+R87+R88</f>
        <v>0</v>
      </c>
      <c r="S89" s="228">
        <f>S86+S87+S88</f>
        <v>0</v>
      </c>
      <c r="T89" s="228">
        <f>T86+T87+T88</f>
        <v>0</v>
      </c>
      <c r="U89" s="229">
        <f>U86+U87+U88</f>
        <v>0</v>
      </c>
      <c r="W89" s="197"/>
      <c r="X89" s="197"/>
      <c r="Y89" s="197"/>
      <c r="Z89" s="197"/>
      <c r="AA89" s="197"/>
    </row>
    <row r="90" spans="1:27" s="151" customFormat="1" x14ac:dyDescent="0.25">
      <c r="A90" s="223" t="s">
        <v>258</v>
      </c>
      <c r="B90" s="224">
        <f t="shared" ref="B90:U90" si="22">-B72</f>
        <v>0</v>
      </c>
      <c r="C90" s="224">
        <f t="shared" si="22"/>
        <v>0</v>
      </c>
      <c r="D90" s="224">
        <f t="shared" si="22"/>
        <v>0</v>
      </c>
      <c r="E90" s="224">
        <f t="shared" si="22"/>
        <v>0</v>
      </c>
      <c r="F90" s="224">
        <f t="shared" si="22"/>
        <v>0</v>
      </c>
      <c r="G90" s="224">
        <f t="shared" si="22"/>
        <v>0</v>
      </c>
      <c r="H90" s="224">
        <f t="shared" si="22"/>
        <v>0</v>
      </c>
      <c r="I90" s="224">
        <f t="shared" si="22"/>
        <v>0</v>
      </c>
      <c r="J90" s="224">
        <f t="shared" si="22"/>
        <v>0</v>
      </c>
      <c r="K90" s="224">
        <f t="shared" si="22"/>
        <v>0</v>
      </c>
      <c r="L90" s="224">
        <f t="shared" si="22"/>
        <v>0</v>
      </c>
      <c r="M90" s="224">
        <f t="shared" si="22"/>
        <v>0</v>
      </c>
      <c r="N90" s="224">
        <f t="shared" si="22"/>
        <v>0</v>
      </c>
      <c r="O90" s="224">
        <f t="shared" si="22"/>
        <v>0</v>
      </c>
      <c r="P90" s="224">
        <f t="shared" si="22"/>
        <v>0</v>
      </c>
      <c r="Q90" s="224">
        <f t="shared" si="22"/>
        <v>0</v>
      </c>
      <c r="R90" s="224">
        <f t="shared" si="22"/>
        <v>0</v>
      </c>
      <c r="S90" s="224">
        <f t="shared" si="22"/>
        <v>0</v>
      </c>
      <c r="T90" s="224">
        <f t="shared" si="22"/>
        <v>0</v>
      </c>
      <c r="U90" s="225">
        <f t="shared" si="22"/>
        <v>0</v>
      </c>
      <c r="V90" s="143"/>
      <c r="W90" s="230"/>
      <c r="X90" s="230"/>
      <c r="Y90" s="230"/>
      <c r="Z90" s="230"/>
      <c r="AA90" s="230"/>
    </row>
    <row r="91" spans="1:27" x14ac:dyDescent="0.25">
      <c r="A91" s="227" t="s">
        <v>105</v>
      </c>
      <c r="B91" s="228">
        <f t="shared" ref="B91:P91" si="23">B89+B90</f>
        <v>0</v>
      </c>
      <c r="C91" s="228">
        <f t="shared" si="23"/>
        <v>-2761.5666666666671</v>
      </c>
      <c r="D91" s="228">
        <f t="shared" si="23"/>
        <v>-2761.5666666666671</v>
      </c>
      <c r="E91" s="228">
        <f t="shared" si="23"/>
        <v>-2761.5666666666671</v>
      </c>
      <c r="F91" s="228">
        <f t="shared" si="23"/>
        <v>0</v>
      </c>
      <c r="G91" s="228">
        <f t="shared" si="23"/>
        <v>0</v>
      </c>
      <c r="H91" s="228">
        <f t="shared" si="23"/>
        <v>0</v>
      </c>
      <c r="I91" s="228">
        <f t="shared" si="23"/>
        <v>0</v>
      </c>
      <c r="J91" s="228">
        <f t="shared" si="23"/>
        <v>0</v>
      </c>
      <c r="K91" s="228">
        <f t="shared" si="23"/>
        <v>0</v>
      </c>
      <c r="L91" s="228">
        <f t="shared" si="23"/>
        <v>0</v>
      </c>
      <c r="M91" s="228">
        <f t="shared" si="23"/>
        <v>0</v>
      </c>
      <c r="N91" s="228">
        <f t="shared" si="23"/>
        <v>0</v>
      </c>
      <c r="O91" s="228">
        <f t="shared" si="23"/>
        <v>0</v>
      </c>
      <c r="P91" s="228">
        <f t="shared" si="23"/>
        <v>0</v>
      </c>
      <c r="Q91" s="228">
        <f>Q89+Q90</f>
        <v>0</v>
      </c>
      <c r="R91" s="228">
        <f>R89+R90</f>
        <v>0</v>
      </c>
      <c r="S91" s="228">
        <f>S89+S90</f>
        <v>0</v>
      </c>
      <c r="T91" s="228">
        <f>T89+T90</f>
        <v>0</v>
      </c>
      <c r="U91" s="229">
        <f>U89+U90</f>
        <v>0</v>
      </c>
      <c r="V91" s="197"/>
      <c r="W91" s="197"/>
      <c r="X91" s="197"/>
      <c r="Y91" s="197"/>
      <c r="Z91" s="197"/>
      <c r="AA91" s="197"/>
    </row>
    <row r="92" spans="1:27" ht="15.75" customHeight="1" x14ac:dyDescent="0.25">
      <c r="A92" s="231" t="s">
        <v>101</v>
      </c>
      <c r="B92" s="224">
        <f t="shared" ref="B92:U92" si="24">-B91*$B$48</f>
        <v>0</v>
      </c>
      <c r="C92" s="224">
        <f t="shared" si="24"/>
        <v>552.31333333333339</v>
      </c>
      <c r="D92" s="224">
        <f t="shared" si="24"/>
        <v>552.31333333333339</v>
      </c>
      <c r="E92" s="224">
        <f t="shared" si="24"/>
        <v>552.31333333333339</v>
      </c>
      <c r="F92" s="224">
        <f t="shared" si="24"/>
        <v>0</v>
      </c>
      <c r="G92" s="224">
        <f t="shared" si="24"/>
        <v>0</v>
      </c>
      <c r="H92" s="224">
        <f t="shared" si="24"/>
        <v>0</v>
      </c>
      <c r="I92" s="224">
        <f t="shared" si="24"/>
        <v>0</v>
      </c>
      <c r="J92" s="224">
        <f t="shared" si="24"/>
        <v>0</v>
      </c>
      <c r="K92" s="224">
        <f t="shared" si="24"/>
        <v>0</v>
      </c>
      <c r="L92" s="224">
        <f t="shared" si="24"/>
        <v>0</v>
      </c>
      <c r="M92" s="224">
        <f t="shared" si="24"/>
        <v>0</v>
      </c>
      <c r="N92" s="224">
        <f t="shared" si="24"/>
        <v>0</v>
      </c>
      <c r="O92" s="224">
        <f t="shared" si="24"/>
        <v>0</v>
      </c>
      <c r="P92" s="224">
        <f t="shared" si="24"/>
        <v>0</v>
      </c>
      <c r="Q92" s="224">
        <f t="shared" si="24"/>
        <v>0</v>
      </c>
      <c r="R92" s="224">
        <f t="shared" si="24"/>
        <v>0</v>
      </c>
      <c r="S92" s="224">
        <f t="shared" si="24"/>
        <v>0</v>
      </c>
      <c r="T92" s="224">
        <f t="shared" si="24"/>
        <v>0</v>
      </c>
      <c r="U92" s="225">
        <f t="shared" si="24"/>
        <v>0</v>
      </c>
      <c r="V92" s="197"/>
      <c r="W92" s="197"/>
      <c r="X92" s="197"/>
      <c r="Y92" s="197"/>
      <c r="Z92" s="197"/>
      <c r="AA92" s="197"/>
    </row>
    <row r="93" spans="1:27" ht="15.75" customHeight="1" thickBot="1" x14ac:dyDescent="0.3">
      <c r="A93" s="232" t="s">
        <v>104</v>
      </c>
      <c r="B93" s="233">
        <f t="shared" ref="B93:P93" si="25">B91+B92</f>
        <v>0</v>
      </c>
      <c r="C93" s="233">
        <f t="shared" si="25"/>
        <v>-2209.2533333333336</v>
      </c>
      <c r="D93" s="233">
        <f t="shared" si="25"/>
        <v>-2209.2533333333336</v>
      </c>
      <c r="E93" s="233">
        <f t="shared" si="25"/>
        <v>-2209.2533333333336</v>
      </c>
      <c r="F93" s="233">
        <f t="shared" si="25"/>
        <v>0</v>
      </c>
      <c r="G93" s="233">
        <f t="shared" si="25"/>
        <v>0</v>
      </c>
      <c r="H93" s="233">
        <f t="shared" si="25"/>
        <v>0</v>
      </c>
      <c r="I93" s="233">
        <f t="shared" si="25"/>
        <v>0</v>
      </c>
      <c r="J93" s="233">
        <f t="shared" si="25"/>
        <v>0</v>
      </c>
      <c r="K93" s="233">
        <f t="shared" si="25"/>
        <v>0</v>
      </c>
      <c r="L93" s="233">
        <f t="shared" si="25"/>
        <v>0</v>
      </c>
      <c r="M93" s="233">
        <f t="shared" si="25"/>
        <v>0</v>
      </c>
      <c r="N93" s="233">
        <f t="shared" si="25"/>
        <v>0</v>
      </c>
      <c r="O93" s="233">
        <f t="shared" si="25"/>
        <v>0</v>
      </c>
      <c r="P93" s="233">
        <f t="shared" si="25"/>
        <v>0</v>
      </c>
      <c r="Q93" s="233">
        <f>Q91+Q92</f>
        <v>0</v>
      </c>
      <c r="R93" s="233">
        <f>R91+R92</f>
        <v>0</v>
      </c>
      <c r="S93" s="233">
        <f>S91+S92</f>
        <v>0</v>
      </c>
      <c r="T93" s="233">
        <f>T91+T92</f>
        <v>0</v>
      </c>
      <c r="U93" s="234">
        <f>U91+U92</f>
        <v>0</v>
      </c>
      <c r="V93" s="230"/>
      <c r="W93" s="197"/>
      <c r="X93" s="197"/>
      <c r="Y93" s="197"/>
      <c r="Z93" s="197"/>
      <c r="AA93" s="197"/>
    </row>
    <row r="94" spans="1:27" ht="15.75" customHeight="1" x14ac:dyDescent="0.25">
      <c r="A94" s="235"/>
      <c r="B94" s="236"/>
      <c r="C94" s="236"/>
      <c r="D94" s="236"/>
      <c r="E94" s="236"/>
      <c r="F94" s="236"/>
      <c r="G94" s="236"/>
      <c r="H94" s="236"/>
      <c r="I94" s="236"/>
      <c r="J94" s="236"/>
      <c r="K94" s="236"/>
      <c r="L94" s="236"/>
      <c r="M94" s="236"/>
      <c r="N94" s="236"/>
      <c r="O94" s="236"/>
      <c r="P94" s="236"/>
      <c r="Q94" s="236"/>
      <c r="R94" s="236"/>
      <c r="S94" s="236"/>
      <c r="T94" s="236"/>
      <c r="U94" s="236"/>
      <c r="V94" s="230"/>
      <c r="W94" s="197"/>
      <c r="X94" s="197"/>
      <c r="Y94" s="197"/>
      <c r="Z94" s="197"/>
      <c r="AA94" s="197"/>
    </row>
    <row r="95" spans="1:27" ht="15.75" hidden="1" customHeight="1" x14ac:dyDescent="0.25">
      <c r="A95" s="237" t="s">
        <v>259</v>
      </c>
      <c r="B95" s="238"/>
      <c r="C95" s="239"/>
      <c r="D95" s="121" t="s">
        <v>260</v>
      </c>
      <c r="E95" s="121" t="s">
        <v>261</v>
      </c>
      <c r="F95" s="236"/>
      <c r="G95" s="236"/>
      <c r="H95" s="236"/>
      <c r="I95" s="236"/>
      <c r="J95" s="236"/>
      <c r="K95" s="236"/>
      <c r="L95" s="236"/>
      <c r="M95" s="236"/>
      <c r="N95" s="236"/>
      <c r="O95" s="236"/>
      <c r="P95" s="236"/>
      <c r="Q95" s="236"/>
      <c r="R95" s="236"/>
      <c r="S95" s="236"/>
      <c r="T95" s="236"/>
      <c r="U95" s="236"/>
      <c r="V95" s="230"/>
      <c r="W95" s="197"/>
      <c r="X95" s="197"/>
      <c r="Y95" s="197"/>
      <c r="Z95" s="197"/>
      <c r="AA95" s="197"/>
    </row>
    <row r="96" spans="1:27" ht="15.75" hidden="1" customHeight="1" x14ac:dyDescent="0.25">
      <c r="A96" s="240"/>
      <c r="B96" s="241" t="s">
        <v>107</v>
      </c>
      <c r="C96" s="242" t="s">
        <v>262</v>
      </c>
      <c r="D96" s="243">
        <f>$K$76</f>
        <v>0</v>
      </c>
      <c r="E96" s="243">
        <f>$U$76</f>
        <v>0</v>
      </c>
      <c r="F96" s="236"/>
      <c r="G96" s="236"/>
      <c r="H96" s="236"/>
      <c r="I96" s="236"/>
      <c r="J96" s="236"/>
      <c r="K96" s="236"/>
      <c r="L96" s="236"/>
      <c r="M96" s="236"/>
      <c r="N96" s="236"/>
      <c r="O96" s="236"/>
      <c r="P96" s="236"/>
      <c r="Q96" s="236"/>
      <c r="R96" s="236"/>
      <c r="S96" s="236"/>
      <c r="T96" s="236"/>
      <c r="U96" s="236"/>
      <c r="V96" s="230"/>
      <c r="W96" s="197"/>
      <c r="X96" s="197"/>
      <c r="Y96" s="197"/>
      <c r="Z96" s="197"/>
      <c r="AA96" s="197"/>
    </row>
    <row r="97" spans="1:27" ht="15.75" hidden="1" customHeight="1" x14ac:dyDescent="0.25">
      <c r="A97" s="240"/>
      <c r="B97" s="244" t="s">
        <v>108</v>
      </c>
      <c r="C97" s="242" t="s">
        <v>262</v>
      </c>
      <c r="D97" s="243">
        <f>$K$75</f>
        <v>0</v>
      </c>
      <c r="E97" s="243">
        <f>$U$75</f>
        <v>0</v>
      </c>
      <c r="F97" s="236"/>
      <c r="G97" s="236"/>
      <c r="H97" s="236"/>
      <c r="I97" s="236"/>
      <c r="J97" s="236"/>
      <c r="K97" s="236"/>
      <c r="L97" s="236"/>
      <c r="M97" s="236"/>
      <c r="N97" s="236"/>
      <c r="O97" s="236"/>
      <c r="P97" s="236"/>
      <c r="Q97" s="236"/>
      <c r="R97" s="236"/>
      <c r="S97" s="236"/>
      <c r="T97" s="236"/>
      <c r="U97" s="236"/>
      <c r="V97" s="230"/>
      <c r="W97" s="197"/>
      <c r="X97" s="197"/>
      <c r="Y97" s="197"/>
      <c r="Z97" s="197"/>
      <c r="AA97" s="197"/>
    </row>
    <row r="98" spans="1:27" ht="15.75" hidden="1" customHeight="1" x14ac:dyDescent="0.25">
      <c r="A98" s="240"/>
      <c r="B98" s="244" t="s">
        <v>263</v>
      </c>
      <c r="C98" s="242" t="s">
        <v>262</v>
      </c>
      <c r="D98" s="243">
        <f>$K$86</f>
        <v>0</v>
      </c>
      <c r="E98" s="243">
        <f>$U$86</f>
        <v>0</v>
      </c>
      <c r="F98" s="236"/>
      <c r="G98" s="236"/>
      <c r="H98" s="236"/>
      <c r="I98" s="236"/>
      <c r="J98" s="236"/>
      <c r="K98" s="236"/>
      <c r="L98" s="236"/>
      <c r="M98" s="236"/>
      <c r="N98" s="236"/>
      <c r="O98" s="236"/>
      <c r="P98" s="236"/>
      <c r="Q98" s="236"/>
      <c r="R98" s="236"/>
      <c r="S98" s="236"/>
      <c r="T98" s="236"/>
      <c r="U98" s="236"/>
      <c r="V98" s="230"/>
      <c r="W98" s="197"/>
      <c r="X98" s="197"/>
      <c r="Y98" s="197"/>
      <c r="Z98" s="197"/>
      <c r="AA98" s="197"/>
    </row>
    <row r="99" spans="1:27" ht="15.75" hidden="1" customHeight="1" x14ac:dyDescent="0.25">
      <c r="A99" s="240"/>
      <c r="B99" s="244" t="s">
        <v>264</v>
      </c>
      <c r="C99" s="242" t="s">
        <v>262</v>
      </c>
      <c r="D99" s="243">
        <f>$K$90</f>
        <v>0</v>
      </c>
      <c r="E99" s="243">
        <f>$U$90</f>
        <v>0</v>
      </c>
      <c r="F99" s="236"/>
      <c r="G99" s="236"/>
      <c r="H99" s="236"/>
      <c r="I99" s="236"/>
      <c r="J99" s="236"/>
      <c r="K99" s="236"/>
      <c r="L99" s="236"/>
      <c r="M99" s="236"/>
      <c r="N99" s="236"/>
      <c r="O99" s="236"/>
      <c r="P99" s="236"/>
      <c r="Q99" s="236"/>
      <c r="R99" s="236"/>
      <c r="S99" s="236"/>
      <c r="T99" s="236"/>
      <c r="U99" s="236"/>
      <c r="V99" s="230"/>
      <c r="W99" s="197"/>
      <c r="X99" s="197"/>
      <c r="Y99" s="197"/>
      <c r="Z99" s="197"/>
      <c r="AA99" s="197"/>
    </row>
    <row r="100" spans="1:27" ht="15.75" hidden="1" customHeight="1" x14ac:dyDescent="0.25">
      <c r="A100" s="240"/>
      <c r="B100" s="244" t="s">
        <v>265</v>
      </c>
      <c r="C100" s="242" t="s">
        <v>262</v>
      </c>
      <c r="D100" s="243">
        <f>$K$94</f>
        <v>0</v>
      </c>
      <c r="E100" s="243">
        <f>$U$94</f>
        <v>0</v>
      </c>
      <c r="F100" s="236"/>
      <c r="G100" s="236"/>
      <c r="H100" s="236"/>
      <c r="I100" s="236"/>
      <c r="J100" s="236"/>
      <c r="K100" s="236"/>
      <c r="L100" s="236"/>
      <c r="M100" s="236"/>
      <c r="N100" s="236"/>
      <c r="O100" s="236"/>
      <c r="P100" s="236"/>
      <c r="Q100" s="236"/>
      <c r="R100" s="236"/>
      <c r="S100" s="236"/>
      <c r="T100" s="236"/>
      <c r="U100" s="236"/>
      <c r="V100" s="230"/>
      <c r="W100" s="197"/>
      <c r="X100" s="197"/>
      <c r="Y100" s="197"/>
      <c r="Z100" s="197"/>
      <c r="AA100" s="197"/>
    </row>
    <row r="101" spans="1:27" ht="15.75" hidden="1" customHeight="1" x14ac:dyDescent="0.25">
      <c r="A101" s="240"/>
      <c r="B101" s="161"/>
      <c r="C101" s="245"/>
      <c r="D101" s="246"/>
      <c r="E101" s="246"/>
      <c r="F101" s="236"/>
      <c r="G101" s="236"/>
      <c r="H101" s="236"/>
      <c r="I101" s="236"/>
      <c r="J101" s="236"/>
      <c r="K101" s="236"/>
      <c r="L101" s="236"/>
      <c r="M101" s="236"/>
      <c r="N101" s="236"/>
      <c r="O101" s="236"/>
      <c r="P101" s="236"/>
      <c r="Q101" s="236"/>
      <c r="R101" s="236"/>
      <c r="S101" s="236"/>
      <c r="T101" s="236"/>
      <c r="U101" s="236"/>
      <c r="V101" s="230"/>
      <c r="W101" s="197"/>
      <c r="X101" s="197"/>
      <c r="Y101" s="197"/>
      <c r="Z101" s="197"/>
      <c r="AA101" s="197"/>
    </row>
    <row r="102" spans="1:27" ht="15.75" hidden="1" customHeight="1" x14ac:dyDescent="0.25">
      <c r="A102" s="240"/>
      <c r="B102" s="161"/>
      <c r="C102" s="245"/>
      <c r="D102" s="246"/>
      <c r="E102" s="246"/>
      <c r="F102" s="236"/>
      <c r="G102" s="236"/>
      <c r="H102" s="236"/>
      <c r="I102" s="236"/>
      <c r="J102" s="236"/>
      <c r="K102" s="236"/>
      <c r="L102" s="236"/>
      <c r="M102" s="236"/>
      <c r="N102" s="236"/>
      <c r="O102" s="236"/>
      <c r="P102" s="236"/>
      <c r="Q102" s="236"/>
      <c r="R102" s="236"/>
      <c r="S102" s="236"/>
      <c r="T102" s="236"/>
      <c r="U102" s="236"/>
      <c r="V102" s="230"/>
      <c r="W102" s="197"/>
      <c r="X102" s="197"/>
      <c r="Y102" s="197"/>
      <c r="Z102" s="197"/>
      <c r="AA102" s="197"/>
    </row>
    <row r="103" spans="1:27" s="251" customFormat="1" ht="15.75" hidden="1" customHeight="1" thickBot="1" x14ac:dyDescent="0.3">
      <c r="A103" s="247" t="s">
        <v>266</v>
      </c>
      <c r="B103" s="248">
        <v>0.5</v>
      </c>
      <c r="C103" s="248">
        <f>AVERAGE(B68:C68)</f>
        <v>1.5</v>
      </c>
      <c r="D103" s="248">
        <f t="shared" ref="D103:P103" si="26">AVERAGE(C74:D74)</f>
        <v>2.5</v>
      </c>
      <c r="E103" s="248">
        <f t="shared" si="26"/>
        <v>3.5</v>
      </c>
      <c r="F103" s="248">
        <f t="shared" si="26"/>
        <v>4.5</v>
      </c>
      <c r="G103" s="248">
        <f t="shared" si="26"/>
        <v>5.5</v>
      </c>
      <c r="H103" s="248">
        <f t="shared" si="26"/>
        <v>6.5</v>
      </c>
      <c r="I103" s="248">
        <f t="shared" si="26"/>
        <v>7.5</v>
      </c>
      <c r="J103" s="248">
        <f t="shared" si="26"/>
        <v>8.5</v>
      </c>
      <c r="K103" s="248">
        <f t="shared" si="26"/>
        <v>9.5</v>
      </c>
      <c r="L103" s="248">
        <f t="shared" si="26"/>
        <v>10.5</v>
      </c>
      <c r="M103" s="248">
        <f t="shared" si="26"/>
        <v>11.5</v>
      </c>
      <c r="N103" s="248">
        <f t="shared" si="26"/>
        <v>12.5</v>
      </c>
      <c r="O103" s="248">
        <f t="shared" si="26"/>
        <v>13.5</v>
      </c>
      <c r="P103" s="248">
        <f t="shared" si="26"/>
        <v>14.5</v>
      </c>
      <c r="Q103" s="249"/>
      <c r="R103" s="250"/>
      <c r="S103" s="250"/>
      <c r="T103" s="250"/>
      <c r="U103" s="250"/>
      <c r="V103" s="250"/>
      <c r="W103" s="250"/>
      <c r="X103" s="250"/>
      <c r="Y103" s="250"/>
      <c r="Z103" s="250"/>
      <c r="AA103" s="250"/>
    </row>
    <row r="104" spans="1:27" ht="15.75" hidden="1" customHeight="1" x14ac:dyDescent="0.25">
      <c r="A104" s="208" t="s">
        <v>267</v>
      </c>
      <c r="B104" s="199">
        <f t="shared" ref="B104:U104" si="27">B74</f>
        <v>1</v>
      </c>
      <c r="C104" s="199">
        <f t="shared" si="27"/>
        <v>2</v>
      </c>
      <c r="D104" s="199">
        <f t="shared" si="27"/>
        <v>3</v>
      </c>
      <c r="E104" s="199">
        <f t="shared" si="27"/>
        <v>4</v>
      </c>
      <c r="F104" s="199">
        <f t="shared" si="27"/>
        <v>5</v>
      </c>
      <c r="G104" s="199">
        <f t="shared" si="27"/>
        <v>6</v>
      </c>
      <c r="H104" s="199">
        <f t="shared" si="27"/>
        <v>7</v>
      </c>
      <c r="I104" s="199">
        <f t="shared" si="27"/>
        <v>8</v>
      </c>
      <c r="J104" s="199">
        <f t="shared" si="27"/>
        <v>9</v>
      </c>
      <c r="K104" s="199">
        <f t="shared" si="27"/>
        <v>10</v>
      </c>
      <c r="L104" s="199">
        <f t="shared" si="27"/>
        <v>11</v>
      </c>
      <c r="M104" s="199">
        <f t="shared" si="27"/>
        <v>12</v>
      </c>
      <c r="N104" s="199">
        <f t="shared" si="27"/>
        <v>13</v>
      </c>
      <c r="O104" s="199">
        <f t="shared" si="27"/>
        <v>14</v>
      </c>
      <c r="P104" s="199">
        <f t="shared" si="27"/>
        <v>15</v>
      </c>
      <c r="Q104" s="199">
        <f t="shared" si="27"/>
        <v>16</v>
      </c>
      <c r="R104" s="199">
        <f t="shared" si="27"/>
        <v>17</v>
      </c>
      <c r="S104" s="199">
        <f t="shared" si="27"/>
        <v>18</v>
      </c>
      <c r="T104" s="199">
        <f t="shared" si="27"/>
        <v>19</v>
      </c>
      <c r="U104" s="252">
        <f t="shared" si="27"/>
        <v>20</v>
      </c>
      <c r="V104" s="197"/>
      <c r="W104" s="197"/>
      <c r="X104" s="197"/>
      <c r="Y104" s="197"/>
      <c r="Z104" s="197"/>
      <c r="AA104" s="197"/>
    </row>
    <row r="105" spans="1:27" ht="15.75" hidden="1" customHeight="1" x14ac:dyDescent="0.25">
      <c r="A105" s="227" t="s">
        <v>257</v>
      </c>
      <c r="B105" s="228">
        <f t="shared" ref="B105:U105" si="28">B89</f>
        <v>0</v>
      </c>
      <c r="C105" s="228">
        <f t="shared" si="28"/>
        <v>-2761.5666666666671</v>
      </c>
      <c r="D105" s="228">
        <f t="shared" si="28"/>
        <v>-2761.5666666666671</v>
      </c>
      <c r="E105" s="228">
        <f t="shared" si="28"/>
        <v>-2761.5666666666671</v>
      </c>
      <c r="F105" s="228">
        <f t="shared" si="28"/>
        <v>0</v>
      </c>
      <c r="G105" s="228">
        <f t="shared" si="28"/>
        <v>0</v>
      </c>
      <c r="H105" s="228">
        <f t="shared" si="28"/>
        <v>0</v>
      </c>
      <c r="I105" s="228">
        <f t="shared" si="28"/>
        <v>0</v>
      </c>
      <c r="J105" s="228">
        <f t="shared" si="28"/>
        <v>0</v>
      </c>
      <c r="K105" s="228">
        <f t="shared" si="28"/>
        <v>0</v>
      </c>
      <c r="L105" s="228">
        <f t="shared" si="28"/>
        <v>0</v>
      </c>
      <c r="M105" s="228">
        <f t="shared" si="28"/>
        <v>0</v>
      </c>
      <c r="N105" s="228">
        <f t="shared" si="28"/>
        <v>0</v>
      </c>
      <c r="O105" s="228">
        <f t="shared" si="28"/>
        <v>0</v>
      </c>
      <c r="P105" s="228">
        <f t="shared" si="28"/>
        <v>0</v>
      </c>
      <c r="Q105" s="228">
        <f t="shared" si="28"/>
        <v>0</v>
      </c>
      <c r="R105" s="228">
        <f t="shared" si="28"/>
        <v>0</v>
      </c>
      <c r="S105" s="228">
        <f t="shared" si="28"/>
        <v>0</v>
      </c>
      <c r="T105" s="228">
        <f t="shared" si="28"/>
        <v>0</v>
      </c>
      <c r="U105" s="229">
        <f t="shared" si="28"/>
        <v>0</v>
      </c>
      <c r="V105" s="197"/>
    </row>
    <row r="106" spans="1:27" ht="15.75" hidden="1" customHeight="1" x14ac:dyDescent="0.25">
      <c r="A106" s="231" t="s">
        <v>103</v>
      </c>
      <c r="B106" s="224">
        <f t="shared" ref="B106:U106" si="29">-B87-B88</f>
        <v>0</v>
      </c>
      <c r="C106" s="224">
        <f t="shared" si="29"/>
        <v>2761.5666666666671</v>
      </c>
      <c r="D106" s="224">
        <f t="shared" si="29"/>
        <v>2761.5666666666671</v>
      </c>
      <c r="E106" s="224">
        <f t="shared" si="29"/>
        <v>2761.5666666666671</v>
      </c>
      <c r="F106" s="224">
        <f t="shared" si="29"/>
        <v>0</v>
      </c>
      <c r="G106" s="224">
        <f t="shared" si="29"/>
        <v>0</v>
      </c>
      <c r="H106" s="224">
        <f t="shared" si="29"/>
        <v>0</v>
      </c>
      <c r="I106" s="224">
        <f t="shared" si="29"/>
        <v>0</v>
      </c>
      <c r="J106" s="224">
        <f t="shared" si="29"/>
        <v>0</v>
      </c>
      <c r="K106" s="224">
        <f t="shared" si="29"/>
        <v>0</v>
      </c>
      <c r="L106" s="224">
        <f t="shared" si="29"/>
        <v>0</v>
      </c>
      <c r="M106" s="224">
        <f t="shared" si="29"/>
        <v>0</v>
      </c>
      <c r="N106" s="224">
        <f t="shared" si="29"/>
        <v>0</v>
      </c>
      <c r="O106" s="224">
        <f t="shared" si="29"/>
        <v>0</v>
      </c>
      <c r="P106" s="224">
        <f t="shared" si="29"/>
        <v>0</v>
      </c>
      <c r="Q106" s="224">
        <f t="shared" si="29"/>
        <v>0</v>
      </c>
      <c r="R106" s="224">
        <f t="shared" si="29"/>
        <v>0</v>
      </c>
      <c r="S106" s="224">
        <f t="shared" si="29"/>
        <v>0</v>
      </c>
      <c r="T106" s="224">
        <f t="shared" si="29"/>
        <v>0</v>
      </c>
      <c r="U106" s="225">
        <f t="shared" si="29"/>
        <v>0</v>
      </c>
      <c r="V106" s="197"/>
    </row>
    <row r="107" spans="1:27" s="151" customFormat="1" hidden="1" x14ac:dyDescent="0.25">
      <c r="A107" s="231" t="s">
        <v>102</v>
      </c>
      <c r="B107" s="224">
        <f t="shared" ref="B107:U107" si="30">B90</f>
        <v>0</v>
      </c>
      <c r="C107" s="224">
        <f t="shared" si="30"/>
        <v>0</v>
      </c>
      <c r="D107" s="224">
        <f t="shared" si="30"/>
        <v>0</v>
      </c>
      <c r="E107" s="224">
        <f t="shared" si="30"/>
        <v>0</v>
      </c>
      <c r="F107" s="224">
        <f t="shared" si="30"/>
        <v>0</v>
      </c>
      <c r="G107" s="224">
        <f t="shared" si="30"/>
        <v>0</v>
      </c>
      <c r="H107" s="224">
        <f t="shared" si="30"/>
        <v>0</v>
      </c>
      <c r="I107" s="224">
        <f t="shared" si="30"/>
        <v>0</v>
      </c>
      <c r="J107" s="224">
        <f t="shared" si="30"/>
        <v>0</v>
      </c>
      <c r="K107" s="224">
        <f t="shared" si="30"/>
        <v>0</v>
      </c>
      <c r="L107" s="224">
        <f t="shared" si="30"/>
        <v>0</v>
      </c>
      <c r="M107" s="224">
        <f t="shared" si="30"/>
        <v>0</v>
      </c>
      <c r="N107" s="224">
        <f t="shared" si="30"/>
        <v>0</v>
      </c>
      <c r="O107" s="224">
        <f t="shared" si="30"/>
        <v>0</v>
      </c>
      <c r="P107" s="224">
        <f t="shared" si="30"/>
        <v>0</v>
      </c>
      <c r="Q107" s="224">
        <f t="shared" si="30"/>
        <v>0</v>
      </c>
      <c r="R107" s="224">
        <f t="shared" si="30"/>
        <v>0</v>
      </c>
      <c r="S107" s="224">
        <f t="shared" si="30"/>
        <v>0</v>
      </c>
      <c r="T107" s="224">
        <f t="shared" si="30"/>
        <v>0</v>
      </c>
      <c r="U107" s="225">
        <f t="shared" si="30"/>
        <v>0</v>
      </c>
      <c r="V107" s="197"/>
    </row>
    <row r="108" spans="1:27" s="151" customFormat="1" hidden="1" x14ac:dyDescent="0.25">
      <c r="A108" s="231" t="s">
        <v>101</v>
      </c>
      <c r="B108" s="224">
        <f>IF(SUM($B$92:B92)+SUM($A$108:A108)&gt;0,0,SUM($B$92:B92)-SUM($A$108:A108))</f>
        <v>0</v>
      </c>
      <c r="C108" s="224">
        <f>IF(SUM($B$85:C85)+SUM($A$108:B108)&gt;0,0,SUM($B$85:C85)-SUM($A$108:B108))</f>
        <v>0</v>
      </c>
      <c r="D108" s="224">
        <f>IF(SUM($B$85:D85)+SUM($A$92:C92)&gt;0,0,SUM($B$85:D85)-SUM($A$92:C92))</f>
        <v>0</v>
      </c>
      <c r="E108" s="224">
        <f>IF(SUM($B$85:E85)+SUM($A$92:D92)&gt;0,0,SUM($B$85:E85)-SUM($A$92:D92))</f>
        <v>0</v>
      </c>
      <c r="F108" s="224">
        <f>IF(SUM($B$85:F85)+SUM($A$92:E92)&gt;0,0,SUM($B$85:F85)-SUM($A$92:E92))</f>
        <v>0</v>
      </c>
      <c r="G108" s="224">
        <f>IF(SUM($B$85:G85)+SUM($A$92:F92)&gt;0,0,SUM($B$85:G85)-SUM($A$92:F92))</f>
        <v>0</v>
      </c>
      <c r="H108" s="224">
        <f>IF(SUM($B$85:H85)+SUM($A$92:G92)&gt;0,0,SUM($B$85:H85)-SUM($A$92:G92))</f>
        <v>0</v>
      </c>
      <c r="I108" s="224">
        <f>IF(SUM($B$85:I85)+SUM($A$92:H92)&gt;0,0,SUM($B$85:I85)-SUM($A$92:H92))</f>
        <v>0</v>
      </c>
      <c r="J108" s="224">
        <f>IF(SUM($B$85:J85)+SUM($A$92:I92)&gt;0,0,SUM($B$85:J85)-SUM($A$92:I92))</f>
        <v>0</v>
      </c>
      <c r="K108" s="224">
        <f>IF(SUM($B$85:K85)+SUM($A$92:J92)&gt;0,0,SUM($B$85:K85)-SUM($A$92:J92))</f>
        <v>0</v>
      </c>
      <c r="L108" s="224">
        <f>IF(SUM($B$85:L85)+SUM($A$92:K92)&gt;0,0,SUM($B$85:L85)-SUM($A$92:K92))</f>
        <v>0</v>
      </c>
      <c r="M108" s="224">
        <f>IF(SUM($B$85:M85)+SUM($A$92:L92)&gt;0,0,SUM($B$85:M85)-SUM($A$92:L92))</f>
        <v>0</v>
      </c>
      <c r="N108" s="224">
        <f>IF(SUM($B$85:N85)+SUM($A$92:M92)&gt;0,0,SUM($B$85:N85)-SUM($A$92:M92))</f>
        <v>0</v>
      </c>
      <c r="O108" s="224">
        <f>IF(SUM($B$85:O85)+SUM($A$92:N92)&gt;0,0,SUM($B$85:O85)-SUM($A$92:N92))</f>
        <v>0</v>
      </c>
      <c r="P108" s="224">
        <f>IF(SUM($B$85:P85)+SUM($A$92:O92)&gt;0,0,SUM($B$85:P85)-SUM($A$92:O92))</f>
        <v>0</v>
      </c>
      <c r="Q108" s="224">
        <f>IF(SUM($B$85:Q85)+SUM($A$92:P92)&gt;0,0,SUM($B$85:Q85)-SUM($A$92:P92))</f>
        <v>0</v>
      </c>
      <c r="R108" s="224">
        <f>IF(SUM($B$85:R85)+SUM($A$92:Q92)&gt;0,0,SUM($B$85:R85)-SUM($A$92:Q92))</f>
        <v>0</v>
      </c>
      <c r="S108" s="224">
        <f>IF(SUM($B$85:S85)+SUM($A$92:R92)&gt;0,0,SUM($B$85:S85)-SUM($A$92:R92))</f>
        <v>0</v>
      </c>
      <c r="T108" s="224">
        <f>IF(SUM($B$85:T85)+SUM($A$92:S92)&gt;0,0,SUM($B$85:T85)-SUM($A$92:S92))</f>
        <v>0</v>
      </c>
      <c r="U108" s="225">
        <f>IF(SUM($B$85:U85)+SUM($A$92:T92)&gt;0,0,SUM($B$85:U85)-SUM($A$92:T92))</f>
        <v>0</v>
      </c>
      <c r="V108" s="143"/>
    </row>
    <row r="109" spans="1:27" hidden="1" x14ac:dyDescent="0.25">
      <c r="A109" s="231" t="s">
        <v>100</v>
      </c>
      <c r="B109" s="224">
        <f>IF(((SUM($B$75:B75)+SUM($B$77:B84))+SUM($B$111:B111))&lt;0,((SUM($B$75:B75)+SUM($B$77:B84))+SUM($B$111:B111))*0.2-SUM($A$109:A109),IF(SUM(A$109:$B109)&lt;0,0-SUM(A$109:$B109),0))</f>
        <v>-1656.9400000000003</v>
      </c>
      <c r="C109" s="224">
        <f>IF(((SUM($B$68:C68)+SUM($B$70:C77))+SUM($B$104:C104))&lt;0,((SUM($B$68:C68)+SUM($B$70:C77))+SUM($B$104:C104))*0.2-SUM($A$109:B109),IF(SUM(B$109:$B109)&lt;0,0-SUM(B$109:$B109),0))</f>
        <v>1656.9400000000003</v>
      </c>
      <c r="D109" s="224">
        <f>IF(((SUM($B$68:D68)+SUM($B$70:D77))+SUM($B$104:D104))&lt;0,((SUM($B$68:D68)+SUM($B$70:D77))+SUM($B$104:D104))*0.2-SUM($A$93:C93),IF(SUM($B$93:C93)&lt;0,0-SUM($B$93:C93),0))</f>
        <v>2209.2533333333336</v>
      </c>
      <c r="E109" s="224">
        <f>IF(((SUM($B$68:E68)+SUM($B$70:E77))+SUM($B$104:E104))&lt;0,((SUM($B$68:E68)+SUM($B$70:E77))+SUM($B$104:E104))*0.2-SUM($A$93:D93),IF(SUM($B$93:D93)&lt;0,0-SUM($B$93:D93),0))</f>
        <v>4418.5066666666671</v>
      </c>
      <c r="F109" s="224">
        <f>IF(((SUM($B$68:F68)+SUM($B$70:F77))+SUM($B$104:F104))&lt;0,((SUM($B$68:F68)+SUM($B$70:F77))+SUM($B$104:F104))*0.2-SUM($A$93:E93),IF(SUM($B$93:E93)&lt;0,0-SUM($B$93:E93),0))</f>
        <v>6627.76</v>
      </c>
      <c r="G109" s="224">
        <f>IF(((SUM($B$68:G68)+SUM($B$70:G77))+SUM($B$104:G104))&lt;0,((SUM($B$68:G68)+SUM($B$70:G77))+SUM($B$104:G104))*0.2-SUM($A$93:F93),IF(SUM($B$93:F93)&lt;0,0-SUM($B$93:F93),0))</f>
        <v>6627.76</v>
      </c>
      <c r="H109" s="224">
        <f>IF(((SUM($B$68:H68)+SUM($B$70:H77))+SUM($B$104:H104))&lt;0,((SUM($B$68:H68)+SUM($B$70:H77))+SUM($B$104:H104))*0.2-SUM($A$93:G93),IF(SUM($B$93:G93)&lt;0,0-SUM($B$93:G93),0))</f>
        <v>6627.76</v>
      </c>
      <c r="I109" s="224">
        <f>IF(((SUM($B$68:I68)+SUM($B$70:I77))+SUM($B$104:I104))&lt;0,((SUM($B$68:I68)+SUM($B$70:I77))+SUM($B$104:I104))*0.2-SUM($A$93:H93),IF(SUM($B$93:H93)&lt;0,0-SUM($B$93:H93),0))</f>
        <v>6627.76</v>
      </c>
      <c r="J109" s="224">
        <f>IF(((SUM($B$68:J68)+SUM($B$70:J77))+SUM($B$104:J104))&lt;0,((SUM($B$68:J68)+SUM($B$70:J77))+SUM($B$104:J104))*0.2-SUM($A$93:I93),IF(SUM($B$93:I93)&lt;0,0-SUM($B$93:I93),0))</f>
        <v>6627.76</v>
      </c>
      <c r="K109" s="224">
        <f>IF(((SUM($B$68:K68)+SUM($B$70:K77))+SUM($B$104:K104))&lt;0,((SUM($B$68:K68)+SUM($B$70:K77))+SUM($B$104:K104))*0.2-SUM($A$93:J93),IF(SUM($B$93:J93)&lt;0,0-SUM($B$93:J93),0))</f>
        <v>6627.76</v>
      </c>
      <c r="L109" s="224">
        <f>IF(((SUM($B$68:L68)+SUM($B$70:L77))+SUM($B$104:L104))&lt;0,((SUM($B$68:L68)+SUM($B$70:L77))+SUM($B$104:L104))*0.2-SUM($A$93:K93),IF(SUM($B$93:K93)&lt;0,0-SUM($B$93:K93),0))</f>
        <v>6627.76</v>
      </c>
      <c r="M109" s="224">
        <f>IF(((SUM($B$68:M68)+SUM($B$70:M77))+SUM($B$104:M104))&lt;0,((SUM($B$68:M68)+SUM($B$70:M77))+SUM($B$104:M104))*0.2-SUM($A$93:L93),IF(SUM($B$93:L93)&lt;0,0-SUM($B$93:L93),0))</f>
        <v>6627.76</v>
      </c>
      <c r="N109" s="224">
        <f>IF(((SUM($B$68:N68)+SUM($B$70:N77))+SUM($B$104:N104))&lt;0,((SUM($B$68:N68)+SUM($B$70:N77))+SUM($B$104:N104))*0.2-SUM($A$93:M93),IF(SUM($B$93:M93)&lt;0,0-SUM($B$93:M93),0))</f>
        <v>6627.76</v>
      </c>
      <c r="O109" s="224">
        <f>IF(((SUM($B$68:O68)+SUM($B$70:O77))+SUM($B$104:O104))&lt;0,((SUM($B$68:O68)+SUM($B$70:O77))+SUM($B$104:O104))*0.2-SUM($A$93:N93),IF(SUM($B$93:N93)&lt;0,0-SUM($B$93:N93),0))</f>
        <v>6627.76</v>
      </c>
      <c r="P109" s="224">
        <f>IF(((SUM($B$68:P68)+SUM($B$70:P77))+SUM($B$104:P104))&lt;0,((SUM($B$68:P68)+SUM($B$70:P77))+SUM($B$104:P104))*0.2-SUM($A$93:O93),IF(SUM($B$93:O93)&lt;0,0-SUM($B$93:O93),0))</f>
        <v>6627.76</v>
      </c>
      <c r="Q109" s="224">
        <f>IF(((SUM($B$68:Q68)+SUM($B$70:Q77))+SUM($B$104:Q104))&lt;0,((SUM($B$68:Q68)+SUM($B$70:Q77))+SUM($B$104:Q104))*0.2-SUM($A$93:P93),IF(SUM($B$93:P93)&lt;0,0-SUM($B$93:P93),0))</f>
        <v>6627.76</v>
      </c>
      <c r="R109" s="224">
        <f>IF(((SUM($B$68:R68)+SUM($B$70:R77))+SUM($B$104:R104))&lt;0,((SUM($B$68:R68)+SUM($B$70:R77))+SUM($B$104:R104))*0.2-SUM($A$93:Q93),IF(SUM($B$93:Q93)&lt;0,0-SUM($B$93:Q93),0))</f>
        <v>6627.76</v>
      </c>
      <c r="S109" s="224">
        <f>IF(((SUM($B$68:S68)+SUM($B$70:S77))+SUM($B$104:S104))&lt;0,((SUM($B$68:S68)+SUM($B$70:S77))+SUM($B$104:S104))*0.2-SUM($A$93:R93),IF(SUM($B$93:R93)&lt;0,0-SUM($B$93:R93),0))</f>
        <v>6627.76</v>
      </c>
      <c r="T109" s="224">
        <f>IF(((SUM($B$68:T68)+SUM($B$70:T77))+SUM($B$104:T104))&lt;0,((SUM($B$68:T68)+SUM($B$70:T77))+SUM($B$104:T104))*0.2-SUM($A$93:S93),IF(SUM($B$93:S93)&lt;0,0-SUM($B$93:S93),0))</f>
        <v>6627.76</v>
      </c>
      <c r="U109" s="225">
        <f>IF(((SUM($B$68:U68)+SUM($B$70:U77))+SUM($B$104:U104))&lt;0,((SUM($B$68:U68)+SUM($B$70:U77))+SUM($B$104:U104))*0.2-SUM($A$93:T93),IF(SUM($B$93:T93)&lt;0,0-SUM($B$93:T93),0))</f>
        <v>6627.76</v>
      </c>
    </row>
    <row r="110" spans="1:27" s="151" customFormat="1" hidden="1" x14ac:dyDescent="0.25">
      <c r="A110" s="231" t="s">
        <v>99</v>
      </c>
      <c r="B110" s="224">
        <f>-B75*($B$52)</f>
        <v>0</v>
      </c>
      <c r="C110" s="224">
        <f t="shared" ref="C110:U110" si="31">-(C75-B75)*$B$52</f>
        <v>0</v>
      </c>
      <c r="D110" s="224">
        <f t="shared" si="31"/>
        <v>0</v>
      </c>
      <c r="E110" s="224">
        <f t="shared" si="31"/>
        <v>0</v>
      </c>
      <c r="F110" s="224">
        <f t="shared" si="31"/>
        <v>0</v>
      </c>
      <c r="G110" s="224">
        <f t="shared" si="31"/>
        <v>0</v>
      </c>
      <c r="H110" s="224">
        <f t="shared" si="31"/>
        <v>0</v>
      </c>
      <c r="I110" s="224">
        <f t="shared" si="31"/>
        <v>0</v>
      </c>
      <c r="J110" s="224">
        <f t="shared" si="31"/>
        <v>0</v>
      </c>
      <c r="K110" s="224">
        <f t="shared" si="31"/>
        <v>0</v>
      </c>
      <c r="L110" s="224">
        <f t="shared" si="31"/>
        <v>0</v>
      </c>
      <c r="M110" s="224">
        <f t="shared" si="31"/>
        <v>0</v>
      </c>
      <c r="N110" s="224">
        <f t="shared" si="31"/>
        <v>0</v>
      </c>
      <c r="O110" s="224">
        <f t="shared" si="31"/>
        <v>0</v>
      </c>
      <c r="P110" s="224">
        <f t="shared" si="31"/>
        <v>0</v>
      </c>
      <c r="Q110" s="224">
        <f t="shared" si="31"/>
        <v>0</v>
      </c>
      <c r="R110" s="224">
        <f t="shared" si="31"/>
        <v>0</v>
      </c>
      <c r="S110" s="224">
        <f t="shared" si="31"/>
        <v>0</v>
      </c>
      <c r="T110" s="224">
        <f t="shared" si="31"/>
        <v>0</v>
      </c>
      <c r="U110" s="225">
        <f t="shared" si="31"/>
        <v>0</v>
      </c>
    </row>
    <row r="111" spans="1:27" s="151" customFormat="1" hidden="1" x14ac:dyDescent="0.25">
      <c r="A111" s="231" t="s">
        <v>98</v>
      </c>
      <c r="B111" s="224">
        <f>-($B$18+$B$25)</f>
        <v>-8284.7000000000007</v>
      </c>
      <c r="C111" s="224"/>
      <c r="D111" s="224"/>
      <c r="E111" s="224"/>
      <c r="F111" s="224"/>
      <c r="G111" s="224"/>
      <c r="H111" s="224"/>
      <c r="I111" s="224"/>
      <c r="J111" s="224"/>
      <c r="K111" s="224"/>
      <c r="L111" s="224"/>
      <c r="M111" s="224"/>
      <c r="N111" s="224"/>
      <c r="O111" s="224"/>
      <c r="P111" s="224"/>
      <c r="Q111" s="224"/>
      <c r="R111" s="224"/>
      <c r="S111" s="224"/>
      <c r="T111" s="224"/>
      <c r="U111" s="225"/>
    </row>
    <row r="112" spans="1:27" s="151" customFormat="1" hidden="1" x14ac:dyDescent="0.25">
      <c r="A112" s="231" t="s">
        <v>97</v>
      </c>
      <c r="B112" s="224">
        <f t="shared" ref="B112:U112" si="32">B70-B71</f>
        <v>0</v>
      </c>
      <c r="C112" s="224">
        <f t="shared" si="32"/>
        <v>0</v>
      </c>
      <c r="D112" s="224">
        <f t="shared" si="32"/>
        <v>0</v>
      </c>
      <c r="E112" s="224">
        <f t="shared" si="32"/>
        <v>0</v>
      </c>
      <c r="F112" s="224">
        <f t="shared" si="32"/>
        <v>0</v>
      </c>
      <c r="G112" s="224">
        <f t="shared" si="32"/>
        <v>0</v>
      </c>
      <c r="H112" s="224">
        <f t="shared" si="32"/>
        <v>0</v>
      </c>
      <c r="I112" s="224">
        <f t="shared" si="32"/>
        <v>0</v>
      </c>
      <c r="J112" s="224">
        <f t="shared" si="32"/>
        <v>0</v>
      </c>
      <c r="K112" s="224">
        <f t="shared" si="32"/>
        <v>0</v>
      </c>
      <c r="L112" s="224">
        <f t="shared" si="32"/>
        <v>0</v>
      </c>
      <c r="M112" s="224">
        <f t="shared" si="32"/>
        <v>0</v>
      </c>
      <c r="N112" s="224">
        <f t="shared" si="32"/>
        <v>0</v>
      </c>
      <c r="O112" s="224">
        <f t="shared" si="32"/>
        <v>0</v>
      </c>
      <c r="P112" s="224">
        <f t="shared" si="32"/>
        <v>0</v>
      </c>
      <c r="Q112" s="224">
        <f t="shared" si="32"/>
        <v>0</v>
      </c>
      <c r="R112" s="224">
        <f t="shared" si="32"/>
        <v>0</v>
      </c>
      <c r="S112" s="224">
        <f t="shared" si="32"/>
        <v>0</v>
      </c>
      <c r="T112" s="224">
        <f t="shared" si="32"/>
        <v>0</v>
      </c>
      <c r="U112" s="225">
        <f t="shared" si="32"/>
        <v>0</v>
      </c>
      <c r="V112" s="143"/>
    </row>
    <row r="113" spans="1:22" s="151" customFormat="1" ht="14.25" hidden="1" x14ac:dyDescent="0.25">
      <c r="A113" s="227" t="s">
        <v>96</v>
      </c>
      <c r="B113" s="228">
        <f t="shared" ref="B113:P113" si="33">SUM(B105:B112)</f>
        <v>-9941.6400000000012</v>
      </c>
      <c r="C113" s="228">
        <f t="shared" si="33"/>
        <v>1656.9400000000003</v>
      </c>
      <c r="D113" s="228">
        <f t="shared" si="33"/>
        <v>2209.2533333333336</v>
      </c>
      <c r="E113" s="228">
        <f t="shared" si="33"/>
        <v>4418.5066666666671</v>
      </c>
      <c r="F113" s="228">
        <f t="shared" si="33"/>
        <v>6627.76</v>
      </c>
      <c r="G113" s="228">
        <f t="shared" si="33"/>
        <v>6627.76</v>
      </c>
      <c r="H113" s="228">
        <f t="shared" si="33"/>
        <v>6627.76</v>
      </c>
      <c r="I113" s="228">
        <f t="shared" si="33"/>
        <v>6627.76</v>
      </c>
      <c r="J113" s="228">
        <f t="shared" si="33"/>
        <v>6627.76</v>
      </c>
      <c r="K113" s="228">
        <f t="shared" si="33"/>
        <v>6627.76</v>
      </c>
      <c r="L113" s="228">
        <f t="shared" si="33"/>
        <v>6627.76</v>
      </c>
      <c r="M113" s="228">
        <f t="shared" si="33"/>
        <v>6627.76</v>
      </c>
      <c r="N113" s="228">
        <f t="shared" si="33"/>
        <v>6627.76</v>
      </c>
      <c r="O113" s="228">
        <f t="shared" si="33"/>
        <v>6627.76</v>
      </c>
      <c r="P113" s="228">
        <f t="shared" si="33"/>
        <v>6627.76</v>
      </c>
      <c r="Q113" s="228">
        <f>SUM(Q105:Q112)</f>
        <v>6627.76</v>
      </c>
      <c r="R113" s="228">
        <f>SUM(R105:R112)</f>
        <v>6627.76</v>
      </c>
      <c r="S113" s="228">
        <f>SUM(S105:S112)</f>
        <v>6627.76</v>
      </c>
      <c r="T113" s="228">
        <f>SUM(T105:T112)</f>
        <v>6627.76</v>
      </c>
      <c r="U113" s="229">
        <f>SUM(U105:U112)</f>
        <v>6627.76</v>
      </c>
    </row>
    <row r="114" spans="1:22" s="151" customFormat="1" ht="14.25" hidden="1" x14ac:dyDescent="0.25">
      <c r="A114" s="227" t="s">
        <v>268</v>
      </c>
      <c r="B114" s="228">
        <f>SUM($B$113:B113)</f>
        <v>-9941.6400000000012</v>
      </c>
      <c r="C114" s="228">
        <f>SUM($B$106:C106)</f>
        <v>2761.5666666666671</v>
      </c>
      <c r="D114" s="228">
        <f>SUM($B$106:D106)</f>
        <v>5523.1333333333341</v>
      </c>
      <c r="E114" s="228">
        <f>SUM($B$106:E106)</f>
        <v>8284.7000000000007</v>
      </c>
      <c r="F114" s="228">
        <f>SUM($B$106:F106)</f>
        <v>8284.7000000000007</v>
      </c>
      <c r="G114" s="228">
        <f>SUM($B$106:G106)</f>
        <v>8284.7000000000007</v>
      </c>
      <c r="H114" s="228">
        <f>SUM($B$106:H106)</f>
        <v>8284.7000000000007</v>
      </c>
      <c r="I114" s="228">
        <f>SUM($B$106:I106)</f>
        <v>8284.7000000000007</v>
      </c>
      <c r="J114" s="228">
        <f>SUM($B$106:J106)</f>
        <v>8284.7000000000007</v>
      </c>
      <c r="K114" s="228">
        <f>SUM($B$106:K106)</f>
        <v>8284.7000000000007</v>
      </c>
      <c r="L114" s="228">
        <f>SUM($B$106:L106)</f>
        <v>8284.7000000000007</v>
      </c>
      <c r="M114" s="228">
        <f>SUM($B$106:M106)</f>
        <v>8284.7000000000007</v>
      </c>
      <c r="N114" s="228">
        <f>SUM($B$106:N106)</f>
        <v>8284.7000000000007</v>
      </c>
      <c r="O114" s="228">
        <f>SUM($B$106:O106)</f>
        <v>8284.7000000000007</v>
      </c>
      <c r="P114" s="228">
        <f>SUM($B$106:P106)</f>
        <v>8284.7000000000007</v>
      </c>
      <c r="Q114" s="228">
        <f>SUM($B$106:Q106)</f>
        <v>8284.7000000000007</v>
      </c>
      <c r="R114" s="228">
        <f>SUM($B$106:R106)</f>
        <v>8284.7000000000007</v>
      </c>
      <c r="S114" s="228">
        <f>SUM($B$106:S106)</f>
        <v>8284.7000000000007</v>
      </c>
      <c r="T114" s="228">
        <f>SUM($B$106:T106)</f>
        <v>8284.7000000000007</v>
      </c>
      <c r="U114" s="229">
        <f>SUM($B$106:U106)</f>
        <v>8284.7000000000007</v>
      </c>
    </row>
    <row r="115" spans="1:22" hidden="1" x14ac:dyDescent="0.25">
      <c r="A115" s="231" t="s">
        <v>95</v>
      </c>
      <c r="B115" s="253">
        <f t="shared" ref="B115:U115" si="34">1/POWER((1+$B$60),B103)</f>
        <v>0.94915799575249904</v>
      </c>
      <c r="C115" s="253">
        <f t="shared" si="34"/>
        <v>0.85509729347071961</v>
      </c>
      <c r="D115" s="253">
        <f t="shared" si="34"/>
        <v>0.77035792204569342</v>
      </c>
      <c r="E115" s="253">
        <f t="shared" si="34"/>
        <v>0.69401614598711103</v>
      </c>
      <c r="F115" s="253">
        <f t="shared" si="34"/>
        <v>0.62523977115955953</v>
      </c>
      <c r="G115" s="253">
        <f t="shared" si="34"/>
        <v>0.56327907311672021</v>
      </c>
      <c r="H115" s="253">
        <f t="shared" si="34"/>
        <v>0.50745862442947753</v>
      </c>
      <c r="I115" s="253">
        <f t="shared" si="34"/>
        <v>0.45716993191844818</v>
      </c>
      <c r="J115" s="253">
        <f t="shared" si="34"/>
        <v>0.41186480353013355</v>
      </c>
      <c r="K115" s="253">
        <f t="shared" si="34"/>
        <v>0.37104937254966985</v>
      </c>
      <c r="L115" s="253">
        <f t="shared" si="34"/>
        <v>0.33427871400871156</v>
      </c>
      <c r="M115" s="253">
        <f t="shared" si="34"/>
        <v>0.30115199460244274</v>
      </c>
      <c r="N115" s="253">
        <f t="shared" si="34"/>
        <v>0.27130810324544391</v>
      </c>
      <c r="O115" s="253">
        <f t="shared" si="34"/>
        <v>0.24442171463553505</v>
      </c>
      <c r="P115" s="253">
        <f t="shared" si="34"/>
        <v>0.22019974291489644</v>
      </c>
      <c r="Q115" s="253">
        <f t="shared" si="34"/>
        <v>1</v>
      </c>
      <c r="R115" s="253">
        <f t="shared" si="34"/>
        <v>1</v>
      </c>
      <c r="S115" s="253">
        <f t="shared" si="34"/>
        <v>1</v>
      </c>
      <c r="T115" s="253">
        <f t="shared" si="34"/>
        <v>1</v>
      </c>
      <c r="U115" s="254">
        <f t="shared" si="34"/>
        <v>1</v>
      </c>
      <c r="V115" s="151"/>
    </row>
    <row r="116" spans="1:22" hidden="1" outlineLevel="1" x14ac:dyDescent="0.25">
      <c r="A116" s="215" t="s">
        <v>269</v>
      </c>
      <c r="B116" s="228">
        <f>B113*B115</f>
        <v>-9436.1870968928761</v>
      </c>
      <c r="C116" s="228">
        <f t="shared" ref="C116:P116" si="35">C113*C115</f>
        <v>1416.8449094433745</v>
      </c>
      <c r="D116" s="228">
        <f t="shared" si="35"/>
        <v>1701.9158071391885</v>
      </c>
      <c r="E116" s="228">
        <f t="shared" si="35"/>
        <v>3066.514967818357</v>
      </c>
      <c r="F116" s="228">
        <f t="shared" si="35"/>
        <v>4143.9391457004822</v>
      </c>
      <c r="G116" s="228">
        <f t="shared" si="35"/>
        <v>3733.2785096400735</v>
      </c>
      <c r="H116" s="228">
        <f t="shared" si="35"/>
        <v>3363.3139726487143</v>
      </c>
      <c r="I116" s="228">
        <f t="shared" si="35"/>
        <v>3030.0125879718144</v>
      </c>
      <c r="J116" s="228">
        <f t="shared" si="35"/>
        <v>2729.7410702448778</v>
      </c>
      <c r="K116" s="228">
        <f t="shared" si="35"/>
        <v>2459.2261894098001</v>
      </c>
      <c r="L116" s="228">
        <f t="shared" si="35"/>
        <v>2215.5190895583783</v>
      </c>
      <c r="M116" s="228">
        <f t="shared" si="35"/>
        <v>1995.9631437462861</v>
      </c>
      <c r="N116" s="228">
        <f t="shared" si="35"/>
        <v>1798.1649943660234</v>
      </c>
      <c r="O116" s="228">
        <f t="shared" si="35"/>
        <v>1619.9684633928139</v>
      </c>
      <c r="P116" s="228">
        <f t="shared" si="35"/>
        <v>1459.4310481016341</v>
      </c>
      <c r="Q116" s="228">
        <f>Q113*Q115</f>
        <v>6627.76</v>
      </c>
      <c r="R116" s="228">
        <f>R113*R115</f>
        <v>6627.76</v>
      </c>
      <c r="S116" s="228">
        <f>S113*S115</f>
        <v>6627.76</v>
      </c>
      <c r="T116" s="228">
        <f>T113*T115</f>
        <v>6627.76</v>
      </c>
      <c r="U116" s="229">
        <f>U113*U115</f>
        <v>6627.76</v>
      </c>
      <c r="V116" s="151"/>
    </row>
    <row r="117" spans="1:22" s="142" customFormat="1" hidden="1" outlineLevel="1" x14ac:dyDescent="0.25">
      <c r="A117" s="215" t="s">
        <v>270</v>
      </c>
      <c r="B117" s="228">
        <f>SUM($B$116:B116)</f>
        <v>-9436.1870968928761</v>
      </c>
      <c r="C117" s="228">
        <f>SUM($B$109:C109)</f>
        <v>0</v>
      </c>
      <c r="D117" s="228">
        <f>SUM($B$109:D109)</f>
        <v>2209.2533333333336</v>
      </c>
      <c r="E117" s="228">
        <f>SUM($B$109:E109)</f>
        <v>6627.76</v>
      </c>
      <c r="F117" s="228">
        <f>SUM($B$109:F109)</f>
        <v>13255.52</v>
      </c>
      <c r="G117" s="228">
        <f>SUM($B$109:G109)</f>
        <v>19883.28</v>
      </c>
      <c r="H117" s="228">
        <f>SUM($B$109:H109)</f>
        <v>26511.040000000001</v>
      </c>
      <c r="I117" s="228">
        <f>SUM($B$109:I109)</f>
        <v>33138.800000000003</v>
      </c>
      <c r="J117" s="228">
        <f>SUM($B$109:J109)</f>
        <v>39766.560000000005</v>
      </c>
      <c r="K117" s="228">
        <f>SUM($B$109:K109)</f>
        <v>46394.320000000007</v>
      </c>
      <c r="L117" s="228">
        <f>SUM($B$109:L109)</f>
        <v>53022.080000000009</v>
      </c>
      <c r="M117" s="228">
        <f>SUM($B$109:M109)</f>
        <v>59649.840000000011</v>
      </c>
      <c r="N117" s="228">
        <f>SUM($B$109:N109)</f>
        <v>66277.600000000006</v>
      </c>
      <c r="O117" s="228">
        <f>SUM($B$109:O109)</f>
        <v>72905.36</v>
      </c>
      <c r="P117" s="228">
        <f>SUM($B$109:P109)</f>
        <v>79533.119999999995</v>
      </c>
      <c r="Q117" s="228">
        <f>SUM($B$109:Q109)</f>
        <v>86160.87999999999</v>
      </c>
      <c r="R117" s="228">
        <f>SUM($B$109:R109)</f>
        <v>92788.639999999985</v>
      </c>
      <c r="S117" s="228">
        <f>SUM($B$109:S109)</f>
        <v>99416.39999999998</v>
      </c>
      <c r="T117" s="228">
        <f>SUM($B$109:T109)</f>
        <v>106044.15999999997</v>
      </c>
      <c r="U117" s="229">
        <f>SUM($B$109:U109)</f>
        <v>112671.91999999997</v>
      </c>
      <c r="V117" s="151"/>
    </row>
    <row r="118" spans="1:22" hidden="1" outlineLevel="1" x14ac:dyDescent="0.25">
      <c r="A118" s="215" t="s">
        <v>271</v>
      </c>
      <c r="B118" s="255">
        <f>IF((ISERR(IRR($B$113:B113))),0,IF(IRR($B$113:B113)&lt;0,0,IRR($B$113:B113)))</f>
        <v>0</v>
      </c>
      <c r="C118" s="255">
        <f>IF((ISERR(IRR($B$106:C106))),0,IF(IRR($B$106:C106)&lt;0,0,IRR($B$106:C106)))</f>
        <v>0</v>
      </c>
      <c r="D118" s="255">
        <f>IF((ISERR(IRR($B$106:D106))),0,IF(IRR($B$106:D106)&lt;0,0,IRR($B$106:D106)))</f>
        <v>0</v>
      </c>
      <c r="E118" s="255">
        <f>IF((ISERR(IRR($B$106:E106))),0,IF(IRR($B$106:E106)&lt;0,0,IRR($B$106:E106)))</f>
        <v>0</v>
      </c>
      <c r="F118" s="255">
        <f>IF((ISERR(IRR($B$106:F106))),0,IF(IRR($B$106:F106)&lt;0,0,IRR($B$106:F106)))</f>
        <v>0</v>
      </c>
      <c r="G118" s="255">
        <f>IF((ISERR(IRR($B$106:G106))),0,IF(IRR($B$106:G106)&lt;0,0,IRR($B$106:G106)))</f>
        <v>0</v>
      </c>
      <c r="H118" s="255">
        <f>IF((ISERR(IRR($B$106:H106))),0,IF(IRR($B$106:H106)&lt;0,0,IRR($B$106:H106)))</f>
        <v>0</v>
      </c>
      <c r="I118" s="255">
        <f>IF((ISERR(IRR($B$106:I106))),0,IF(IRR($B$106:I106)&lt;0,0,IRR($B$106:I106)))</f>
        <v>0</v>
      </c>
      <c r="J118" s="255">
        <f>IF((ISERR(IRR($B$106:J106))),0,IF(IRR($B$106:J106)&lt;0,0,IRR($B$106:J106)))</f>
        <v>0</v>
      </c>
      <c r="K118" s="255">
        <f>IF((ISERR(IRR($B$106:K106))),0,IF(IRR($B$106:K106)&lt;0,0,IRR($B$106:K106)))</f>
        <v>0</v>
      </c>
      <c r="L118" s="255">
        <f>IF((ISERR(IRR($B$106:L106))),0,IF(IRR($B$106:L106)&lt;0,0,IRR($B$106:L106)))</f>
        <v>0</v>
      </c>
      <c r="M118" s="255">
        <f>IF((ISERR(IRR($B$106:M106))),0,IF(IRR($B$106:M106)&lt;0,0,IRR($B$106:M106)))</f>
        <v>0</v>
      </c>
      <c r="N118" s="255">
        <f>IF((ISERR(IRR($B$106:N106))),0,IF(IRR($B$106:N106)&lt;0,0,IRR($B$106:N106)))</f>
        <v>0</v>
      </c>
      <c r="O118" s="255">
        <f>IF((ISERR(IRR($B$106:O106))),0,IF(IRR($B$106:O106)&lt;0,0,IRR($B$106:O106)))</f>
        <v>0</v>
      </c>
      <c r="P118" s="255">
        <f>IF((ISERR(IRR($B$106:P106))),0,IF(IRR($B$106:P106)&lt;0,0,IRR($B$106:P106)))</f>
        <v>0</v>
      </c>
      <c r="Q118" s="255">
        <f>IF((ISERR(IRR($B$106:Q106))),0,IF(IRR($B$106:Q106)&lt;0,0,IRR($B$106:Q106)))</f>
        <v>0</v>
      </c>
      <c r="R118" s="255">
        <f>IF((ISERR(IRR($B$106:R106))),0,IF(IRR($B$106:R106)&lt;0,0,IRR($B$106:R106)))</f>
        <v>0</v>
      </c>
      <c r="S118" s="255">
        <f>IF((ISERR(IRR($B$106:S106))),0,IF(IRR($B$106:S106)&lt;0,0,IRR($B$106:S106)))</f>
        <v>0</v>
      </c>
      <c r="T118" s="255">
        <f>IF((ISERR(IRR($B$106:T106))),0,IF(IRR($B$106:T106)&lt;0,0,IRR($B$106:T106)))</f>
        <v>0</v>
      </c>
      <c r="U118" s="256">
        <f>IF((ISERR(IRR($B$106:U106))),0,IF(IRR($B$106:U106)&lt;0,0,IRR($B$106:U106)))</f>
        <v>0</v>
      </c>
    </row>
    <row r="119" spans="1:22" hidden="1" outlineLevel="1" x14ac:dyDescent="0.25">
      <c r="A119" s="215" t="s">
        <v>272</v>
      </c>
      <c r="B119" s="257">
        <f>IF(AND(B114&gt;0,A114&lt;0),(B104-(B114/(B114-A114))),0)</f>
        <v>0</v>
      </c>
      <c r="C119" s="257">
        <f>IF(AND(C114&gt;0,B114&lt;0),(C104-(C114/(C114-B114))),0)</f>
        <v>1.7826086956521738</v>
      </c>
      <c r="D119" s="257">
        <f t="shared" ref="D119:P119" si="36">IF(AND(D114&gt;0,C114&lt;0),(D104-(D114/(D114-C114))),0)</f>
        <v>0</v>
      </c>
      <c r="E119" s="257">
        <f t="shared" si="36"/>
        <v>0</v>
      </c>
      <c r="F119" s="257">
        <f t="shared" si="36"/>
        <v>0</v>
      </c>
      <c r="G119" s="257">
        <f t="shared" si="36"/>
        <v>0</v>
      </c>
      <c r="H119" s="257">
        <f t="shared" si="36"/>
        <v>0</v>
      </c>
      <c r="I119" s="257">
        <f t="shared" si="36"/>
        <v>0</v>
      </c>
      <c r="J119" s="257">
        <f t="shared" si="36"/>
        <v>0</v>
      </c>
      <c r="K119" s="257">
        <f t="shared" si="36"/>
        <v>0</v>
      </c>
      <c r="L119" s="257">
        <f t="shared" si="36"/>
        <v>0</v>
      </c>
      <c r="M119" s="257">
        <f t="shared" si="36"/>
        <v>0</v>
      </c>
      <c r="N119" s="257">
        <f t="shared" si="36"/>
        <v>0</v>
      </c>
      <c r="O119" s="257">
        <f t="shared" si="36"/>
        <v>0</v>
      </c>
      <c r="P119" s="257">
        <f t="shared" si="36"/>
        <v>0</v>
      </c>
      <c r="Q119" s="257">
        <f>IF(AND(Q114&gt;0,P114&lt;0),(Q104-(Q114/(Q114-P114))),0)</f>
        <v>0</v>
      </c>
      <c r="R119" s="257">
        <f>IF(AND(R114&gt;0,Q114&lt;0),(R104-(R114/(R114-Q114))),0)</f>
        <v>0</v>
      </c>
      <c r="S119" s="257">
        <f>IF(AND(S114&gt;0,R114&lt;0),(S104-(S114/(S114-R114))),0)</f>
        <v>0</v>
      </c>
      <c r="T119" s="257">
        <f>IF(AND(T114&gt;0,S114&lt;0),(T104-(T114/(T114-S114))),0)</f>
        <v>0</v>
      </c>
      <c r="U119" s="258">
        <f>IF(AND(U114&gt;0,T114&lt;0),(U104-(U114/(U114-T114))),0)</f>
        <v>0</v>
      </c>
    </row>
    <row r="120" spans="1:22" ht="16.5" hidden="1" outlineLevel="1" thickBot="1" x14ac:dyDescent="0.3">
      <c r="A120" s="259" t="s">
        <v>273</v>
      </c>
      <c r="B120" s="260">
        <f>IF(AND(B117&gt;0,A117&lt;0),(B104-(B117/(B117-A117))),0)</f>
        <v>0</v>
      </c>
      <c r="C120" s="260">
        <f>IF(AND(C117&gt;0,B117&lt;0),(C104-(C117/(C117-B117))),0)</f>
        <v>0</v>
      </c>
      <c r="D120" s="260">
        <f t="shared" ref="D120:P120" si="37">IF(AND(D117&gt;0,C117&lt;0),(D104-(D117/(D117-C117))),0)</f>
        <v>0</v>
      </c>
      <c r="E120" s="260">
        <f t="shared" si="37"/>
        <v>0</v>
      </c>
      <c r="F120" s="260">
        <f t="shared" si="37"/>
        <v>0</v>
      </c>
      <c r="G120" s="260">
        <f t="shared" si="37"/>
        <v>0</v>
      </c>
      <c r="H120" s="260">
        <f t="shared" si="37"/>
        <v>0</v>
      </c>
      <c r="I120" s="260">
        <f t="shared" si="37"/>
        <v>0</v>
      </c>
      <c r="J120" s="260">
        <f t="shared" si="37"/>
        <v>0</v>
      </c>
      <c r="K120" s="260">
        <f t="shared" si="37"/>
        <v>0</v>
      </c>
      <c r="L120" s="260">
        <f t="shared" si="37"/>
        <v>0</v>
      </c>
      <c r="M120" s="260">
        <f t="shared" si="37"/>
        <v>0</v>
      </c>
      <c r="N120" s="260">
        <f t="shared" si="37"/>
        <v>0</v>
      </c>
      <c r="O120" s="260">
        <f t="shared" si="37"/>
        <v>0</v>
      </c>
      <c r="P120" s="260">
        <f t="shared" si="37"/>
        <v>0</v>
      </c>
      <c r="Q120" s="260">
        <f>IF(AND(Q117&gt;0,P117&lt;0),(Q104-(Q117/(Q117-P117))),0)</f>
        <v>0</v>
      </c>
      <c r="R120" s="260">
        <f>IF(AND(R117&gt;0,Q117&lt;0),(R104-(R117/(R117-Q117))),0)</f>
        <v>0</v>
      </c>
      <c r="S120" s="260">
        <f>IF(AND(S117&gt;0,R117&lt;0),(S104-(S117/(S117-R117))),0)</f>
        <v>0</v>
      </c>
      <c r="T120" s="260">
        <f>IF(AND(T117&gt;0,S117&lt;0),(T104-(T117/(T117-S117))),0)</f>
        <v>0</v>
      </c>
      <c r="U120" s="261">
        <f>IF(AND(U117&gt;0,T117&lt;0),(U104-(U117/(U117-T117))),0)</f>
        <v>0</v>
      </c>
      <c r="V120" s="142"/>
    </row>
    <row r="121" spans="1:22" hidden="1" outlineLevel="1" x14ac:dyDescent="0.25">
      <c r="Q121" s="142"/>
    </row>
    <row r="122" spans="1:22" hidden="1" outlineLevel="1" x14ac:dyDescent="0.25"/>
    <row r="123" spans="1:22" hidden="1" outlineLevel="1" x14ac:dyDescent="0.25">
      <c r="A123" s="262"/>
      <c r="B123" s="263">
        <v>2019</v>
      </c>
      <c r="C123" s="263">
        <f>B123+1</f>
        <v>2020</v>
      </c>
      <c r="D123" s="263">
        <f t="shared" ref="D123:P123" si="38">C123+1</f>
        <v>2021</v>
      </c>
      <c r="E123" s="263">
        <f t="shared" si="38"/>
        <v>2022</v>
      </c>
      <c r="F123" s="263">
        <f t="shared" si="38"/>
        <v>2023</v>
      </c>
      <c r="G123" s="263">
        <f t="shared" si="38"/>
        <v>2024</v>
      </c>
      <c r="H123" s="263">
        <f t="shared" si="38"/>
        <v>2025</v>
      </c>
      <c r="I123" s="263">
        <f t="shared" si="38"/>
        <v>2026</v>
      </c>
      <c r="J123" s="263">
        <f t="shared" si="38"/>
        <v>2027</v>
      </c>
      <c r="K123" s="263">
        <f t="shared" si="38"/>
        <v>2028</v>
      </c>
      <c r="L123" s="263">
        <f t="shared" si="38"/>
        <v>2029</v>
      </c>
      <c r="M123" s="263">
        <f t="shared" si="38"/>
        <v>2030</v>
      </c>
      <c r="N123" s="263">
        <f t="shared" si="38"/>
        <v>2031</v>
      </c>
      <c r="O123" s="263">
        <f t="shared" si="38"/>
        <v>2032</v>
      </c>
      <c r="P123" s="264">
        <f t="shared" si="38"/>
        <v>2033</v>
      </c>
    </row>
    <row r="124" spans="1:22" ht="60.75" hidden="1" customHeight="1" outlineLevel="1" x14ac:dyDescent="0.25">
      <c r="A124" s="265" t="s">
        <v>274</v>
      </c>
      <c r="B124" s="266"/>
      <c r="C124" s="266"/>
      <c r="D124" s="266"/>
      <c r="E124" s="266"/>
      <c r="F124" s="266"/>
      <c r="G124" s="266"/>
      <c r="H124" s="266"/>
      <c r="I124" s="266"/>
      <c r="J124" s="266"/>
      <c r="K124" s="266"/>
      <c r="L124" s="266"/>
      <c r="M124" s="266"/>
      <c r="N124" s="266"/>
      <c r="O124" s="266"/>
      <c r="P124" s="267"/>
    </row>
    <row r="125" spans="1:22" hidden="1" x14ac:dyDescent="0.25">
      <c r="A125" s="201" t="s">
        <v>275</v>
      </c>
      <c r="B125" s="266">
        <f>B127*$B$55*12/1000</f>
        <v>0</v>
      </c>
      <c r="C125" s="266">
        <f>C127*$B$55*12/1000</f>
        <v>0</v>
      </c>
      <c r="D125" s="266">
        <f>D127*$B$55*12/1000</f>
        <v>0</v>
      </c>
      <c r="E125" s="266"/>
      <c r="F125" s="266"/>
      <c r="G125" s="266"/>
      <c r="H125" s="266"/>
      <c r="I125" s="266"/>
      <c r="J125" s="266"/>
      <c r="K125" s="266"/>
      <c r="L125" s="266"/>
      <c r="M125" s="266"/>
      <c r="N125" s="266"/>
      <c r="O125" s="266"/>
      <c r="P125" s="267"/>
    </row>
    <row r="126" spans="1:22" hidden="1" x14ac:dyDescent="0.25">
      <c r="A126" s="201" t="s">
        <v>276</v>
      </c>
      <c r="B126" s="268"/>
      <c r="C126" s="268"/>
      <c r="D126" s="268"/>
      <c r="E126" s="268"/>
      <c r="F126" s="268">
        <f t="shared" ref="F126:P126" si="39">E126</f>
        <v>0</v>
      </c>
      <c r="G126" s="268">
        <f t="shared" si="39"/>
        <v>0</v>
      </c>
      <c r="H126" s="268">
        <f t="shared" si="39"/>
        <v>0</v>
      </c>
      <c r="I126" s="268">
        <f t="shared" si="39"/>
        <v>0</v>
      </c>
      <c r="J126" s="268">
        <f t="shared" si="39"/>
        <v>0</v>
      </c>
      <c r="K126" s="268">
        <f t="shared" si="39"/>
        <v>0</v>
      </c>
      <c r="L126" s="268">
        <f t="shared" si="39"/>
        <v>0</v>
      </c>
      <c r="M126" s="268">
        <f t="shared" si="39"/>
        <v>0</v>
      </c>
      <c r="N126" s="268">
        <f t="shared" si="39"/>
        <v>0</v>
      </c>
      <c r="O126" s="268">
        <f t="shared" si="39"/>
        <v>0</v>
      </c>
      <c r="P126" s="269">
        <f t="shared" si="39"/>
        <v>0</v>
      </c>
    </row>
    <row r="127" spans="1:22" hidden="1" outlineLevel="1" x14ac:dyDescent="0.25">
      <c r="A127" s="201" t="s">
        <v>277</v>
      </c>
      <c r="B127" s="268"/>
      <c r="C127" s="268"/>
      <c r="D127" s="268"/>
      <c r="E127" s="268"/>
      <c r="F127" s="268">
        <f t="shared" ref="F127:P127" si="40">F126/3.1</f>
        <v>0</v>
      </c>
      <c r="G127" s="268">
        <f t="shared" si="40"/>
        <v>0</v>
      </c>
      <c r="H127" s="268">
        <f t="shared" si="40"/>
        <v>0</v>
      </c>
      <c r="I127" s="268">
        <f t="shared" si="40"/>
        <v>0</v>
      </c>
      <c r="J127" s="268">
        <f t="shared" si="40"/>
        <v>0</v>
      </c>
      <c r="K127" s="268">
        <f t="shared" si="40"/>
        <v>0</v>
      </c>
      <c r="L127" s="268">
        <f t="shared" si="40"/>
        <v>0</v>
      </c>
      <c r="M127" s="268">
        <f t="shared" si="40"/>
        <v>0</v>
      </c>
      <c r="N127" s="268">
        <f t="shared" si="40"/>
        <v>0</v>
      </c>
      <c r="O127" s="268">
        <f t="shared" si="40"/>
        <v>0</v>
      </c>
      <c r="P127" s="269">
        <f t="shared" si="40"/>
        <v>0</v>
      </c>
    </row>
    <row r="128" spans="1:22" ht="16.5" hidden="1" outlineLevel="1" thickBot="1" x14ac:dyDescent="0.3">
      <c r="A128" s="204" t="s">
        <v>278</v>
      </c>
      <c r="B128" s="270" t="e">
        <f t="shared" ref="B128:P128" si="41">(B76+B87)/B127/12</f>
        <v>#DIV/0!</v>
      </c>
      <c r="C128" s="270" t="e">
        <f t="shared" si="41"/>
        <v>#DIV/0!</v>
      </c>
      <c r="D128" s="270" t="e">
        <f t="shared" si="41"/>
        <v>#DIV/0!</v>
      </c>
      <c r="E128" s="270" t="e">
        <f t="shared" si="41"/>
        <v>#DIV/0!</v>
      </c>
      <c r="F128" s="270" t="e">
        <f t="shared" si="41"/>
        <v>#DIV/0!</v>
      </c>
      <c r="G128" s="270" t="e">
        <f t="shared" si="41"/>
        <v>#DIV/0!</v>
      </c>
      <c r="H128" s="270" t="e">
        <f t="shared" si="41"/>
        <v>#DIV/0!</v>
      </c>
      <c r="I128" s="270" t="e">
        <f t="shared" si="41"/>
        <v>#DIV/0!</v>
      </c>
      <c r="J128" s="270" t="e">
        <f t="shared" si="41"/>
        <v>#DIV/0!</v>
      </c>
      <c r="K128" s="270" t="e">
        <f t="shared" si="41"/>
        <v>#DIV/0!</v>
      </c>
      <c r="L128" s="270" t="e">
        <f t="shared" si="41"/>
        <v>#DIV/0!</v>
      </c>
      <c r="M128" s="270" t="e">
        <f t="shared" si="41"/>
        <v>#DIV/0!</v>
      </c>
      <c r="N128" s="270" t="e">
        <f t="shared" si="41"/>
        <v>#DIV/0!</v>
      </c>
      <c r="O128" s="270" t="e">
        <f t="shared" si="41"/>
        <v>#DIV/0!</v>
      </c>
      <c r="P128" s="271" t="e">
        <f t="shared" si="41"/>
        <v>#DIV/0!</v>
      </c>
    </row>
    <row r="129" spans="1:16" hidden="1" collapsed="1" x14ac:dyDescent="0.25"/>
    <row r="130" spans="1:16" ht="90" hidden="1" x14ac:dyDescent="0.25">
      <c r="A130" s="272" t="s">
        <v>279</v>
      </c>
      <c r="B130" s="272"/>
      <c r="C130" s="272"/>
      <c r="D130" s="272"/>
      <c r="E130" s="272"/>
      <c r="F130" s="272"/>
      <c r="G130" s="272"/>
      <c r="H130" s="272"/>
      <c r="I130" s="272"/>
      <c r="J130" s="272"/>
      <c r="K130" s="272"/>
      <c r="L130" s="272"/>
      <c r="M130" s="272"/>
      <c r="N130" s="272"/>
      <c r="O130" s="272"/>
    </row>
    <row r="131" spans="1:16" hidden="1" x14ac:dyDescent="0.25"/>
    <row r="132" spans="1:16" hidden="1" x14ac:dyDescent="0.25"/>
    <row r="133" spans="1:16" hidden="1" x14ac:dyDescent="0.25">
      <c r="A133" s="143" t="s">
        <v>280</v>
      </c>
      <c r="I133" s="143" t="s">
        <v>281</v>
      </c>
    </row>
    <row r="134" spans="1:16" hidden="1" x14ac:dyDescent="0.25">
      <c r="A134" s="143" t="s">
        <v>282</v>
      </c>
    </row>
    <row r="135" spans="1:16" hidden="1" x14ac:dyDescent="0.25"/>
    <row r="136" spans="1:16" hidden="1" x14ac:dyDescent="0.25">
      <c r="A136" s="143" t="s">
        <v>283</v>
      </c>
      <c r="I136" s="143" t="s">
        <v>284</v>
      </c>
    </row>
    <row r="137" spans="1:16" hidden="1" x14ac:dyDescent="0.25"/>
    <row r="138" spans="1:16" hidden="1" x14ac:dyDescent="0.25"/>
    <row r="139" spans="1:16" hidden="1" x14ac:dyDescent="0.25"/>
    <row r="140" spans="1:16" hidden="1" x14ac:dyDescent="0.25">
      <c r="A140" s="154" t="s">
        <v>285</v>
      </c>
    </row>
    <row r="141" spans="1:16" hidden="1" x14ac:dyDescent="0.25">
      <c r="A141" s="273">
        <f>IF(MIN(B134:P134)=100,"не окупается",MIN(B134:P134))</f>
        <v>0</v>
      </c>
      <c r="B141" s="273">
        <f t="shared" ref="B141:P141" si="42">IF(B118&lt;=0,1,B118)</f>
        <v>1</v>
      </c>
      <c r="C141" s="273">
        <f t="shared" si="42"/>
        <v>1</v>
      </c>
      <c r="D141" s="273">
        <f t="shared" si="42"/>
        <v>1</v>
      </c>
      <c r="E141" s="273">
        <f t="shared" si="42"/>
        <v>1</v>
      </c>
      <c r="F141" s="273">
        <f t="shared" si="42"/>
        <v>1</v>
      </c>
      <c r="G141" s="273">
        <f t="shared" si="42"/>
        <v>1</v>
      </c>
      <c r="H141" s="273">
        <f t="shared" si="42"/>
        <v>1</v>
      </c>
      <c r="I141" s="273">
        <f t="shared" si="42"/>
        <v>1</v>
      </c>
      <c r="J141" s="273">
        <f t="shared" si="42"/>
        <v>1</v>
      </c>
      <c r="K141" s="273">
        <f t="shared" si="42"/>
        <v>1</v>
      </c>
      <c r="L141" s="273">
        <f t="shared" si="42"/>
        <v>1</v>
      </c>
      <c r="M141" s="273">
        <f t="shared" si="42"/>
        <v>1</v>
      </c>
      <c r="N141" s="273">
        <f t="shared" si="42"/>
        <v>1</v>
      </c>
      <c r="O141" s="273">
        <f t="shared" si="42"/>
        <v>1</v>
      </c>
      <c r="P141" s="273">
        <f t="shared" si="42"/>
        <v>1</v>
      </c>
    </row>
    <row r="142" spans="1:16" hidden="1" x14ac:dyDescent="0.25"/>
    <row r="143" spans="1:16" hidden="1" x14ac:dyDescent="0.25">
      <c r="A143" s="292" t="s">
        <v>286</v>
      </c>
      <c r="B143" s="244"/>
      <c r="C143" s="244"/>
      <c r="D143" s="121" t="s">
        <v>260</v>
      </c>
      <c r="E143" s="121" t="s">
        <v>261</v>
      </c>
    </row>
    <row r="144" spans="1:16" hidden="1" x14ac:dyDescent="0.25">
      <c r="A144" s="292" t="s">
        <v>287</v>
      </c>
      <c r="B144" s="244" t="s">
        <v>288</v>
      </c>
      <c r="C144" s="121" t="s">
        <v>262</v>
      </c>
      <c r="D144" s="274">
        <f>$K117</f>
        <v>46394.320000000007</v>
      </c>
      <c r="E144" s="274">
        <f>$P117</f>
        <v>79533.119999999995</v>
      </c>
    </row>
    <row r="145" spans="1:21" hidden="1" x14ac:dyDescent="0.25">
      <c r="B145" s="244" t="s">
        <v>271</v>
      </c>
      <c r="C145" s="121" t="s">
        <v>289</v>
      </c>
      <c r="D145" s="275">
        <f>$K118</f>
        <v>0</v>
      </c>
      <c r="E145" s="275">
        <f>$P118</f>
        <v>0</v>
      </c>
    </row>
    <row r="146" spans="1:21" hidden="1" x14ac:dyDescent="0.25">
      <c r="B146" s="244" t="s">
        <v>272</v>
      </c>
      <c r="C146" s="121" t="s">
        <v>290</v>
      </c>
      <c r="D146" s="274">
        <f>$K119</f>
        <v>0</v>
      </c>
      <c r="E146" s="274">
        <f>$P119</f>
        <v>0</v>
      </c>
    </row>
    <row r="147" spans="1:21" hidden="1" x14ac:dyDescent="0.25">
      <c r="B147" s="244" t="s">
        <v>273</v>
      </c>
      <c r="C147" s="121" t="s">
        <v>290</v>
      </c>
      <c r="D147" s="274">
        <f>$K120</f>
        <v>0</v>
      </c>
      <c r="E147" s="274">
        <f>$P120</f>
        <v>0</v>
      </c>
    </row>
    <row r="148" spans="1:21" hidden="1" x14ac:dyDescent="0.25"/>
    <row r="149" spans="1:21" hidden="1" x14ac:dyDescent="0.25">
      <c r="A149" s="276" t="s">
        <v>291</v>
      </c>
      <c r="B149" s="161"/>
    </row>
    <row r="150" spans="1:21" hidden="1" x14ac:dyDescent="0.25">
      <c r="A150" s="276" t="s">
        <v>292</v>
      </c>
      <c r="B150" s="161"/>
    </row>
    <row r="151" spans="1:21" hidden="1" x14ac:dyDescent="0.25">
      <c r="A151" s="276" t="s">
        <v>293</v>
      </c>
      <c r="B151" s="161"/>
    </row>
    <row r="152" spans="1:21" hidden="1" x14ac:dyDescent="0.25">
      <c r="A152" s="276" t="s">
        <v>294</v>
      </c>
      <c r="B152" s="161"/>
    </row>
    <row r="153" spans="1:21" ht="16.5" thickBot="1" x14ac:dyDescent="0.3"/>
    <row r="154" spans="1:21" ht="16.5" thickBot="1" x14ac:dyDescent="0.3">
      <c r="A154" s="277" t="s">
        <v>295</v>
      </c>
      <c r="B154" s="278"/>
      <c r="C154" s="279">
        <v>2</v>
      </c>
      <c r="D154" s="279">
        <f>C154+1</f>
        <v>3</v>
      </c>
      <c r="E154" s="279">
        <f t="shared" ref="E154:U154" si="43">D154+1</f>
        <v>4</v>
      </c>
      <c r="F154" s="279">
        <f t="shared" si="43"/>
        <v>5</v>
      </c>
      <c r="G154" s="279">
        <f t="shared" si="43"/>
        <v>6</v>
      </c>
      <c r="H154" s="279">
        <f t="shared" si="43"/>
        <v>7</v>
      </c>
      <c r="I154" s="279">
        <f t="shared" si="43"/>
        <v>8</v>
      </c>
      <c r="J154" s="279">
        <f t="shared" si="43"/>
        <v>9</v>
      </c>
      <c r="K154" s="279">
        <f t="shared" si="43"/>
        <v>10</v>
      </c>
      <c r="L154" s="279">
        <f t="shared" si="43"/>
        <v>11</v>
      </c>
      <c r="M154" s="279">
        <f t="shared" si="43"/>
        <v>12</v>
      </c>
      <c r="N154" s="279">
        <f t="shared" si="43"/>
        <v>13</v>
      </c>
      <c r="O154" s="279">
        <f t="shared" si="43"/>
        <v>14</v>
      </c>
      <c r="P154" s="279">
        <f t="shared" si="43"/>
        <v>15</v>
      </c>
      <c r="Q154" s="279">
        <f t="shared" si="43"/>
        <v>16</v>
      </c>
      <c r="R154" s="279">
        <f t="shared" si="43"/>
        <v>17</v>
      </c>
      <c r="S154" s="279">
        <f t="shared" si="43"/>
        <v>18</v>
      </c>
      <c r="T154" s="279">
        <f t="shared" si="43"/>
        <v>19</v>
      </c>
      <c r="U154" s="280">
        <f t="shared" si="43"/>
        <v>20</v>
      </c>
    </row>
    <row r="155" spans="1:21" x14ac:dyDescent="0.25">
      <c r="A155" s="281" t="s">
        <v>103</v>
      </c>
      <c r="B155" s="282" t="s">
        <v>262</v>
      </c>
      <c r="C155" s="283">
        <f>C106</f>
        <v>2761.5666666666671</v>
      </c>
      <c r="D155" s="283">
        <f t="shared" ref="D155:U155" si="44">D106</f>
        <v>2761.5666666666671</v>
      </c>
      <c r="E155" s="283">
        <f t="shared" si="44"/>
        <v>2761.5666666666671</v>
      </c>
      <c r="F155" s="283">
        <f t="shared" si="44"/>
        <v>0</v>
      </c>
      <c r="G155" s="283">
        <f t="shared" si="44"/>
        <v>0</v>
      </c>
      <c r="H155" s="283">
        <f t="shared" si="44"/>
        <v>0</v>
      </c>
      <c r="I155" s="283">
        <f t="shared" si="44"/>
        <v>0</v>
      </c>
      <c r="J155" s="283">
        <f t="shared" si="44"/>
        <v>0</v>
      </c>
      <c r="K155" s="283">
        <f t="shared" si="44"/>
        <v>0</v>
      </c>
      <c r="L155" s="283">
        <f t="shared" si="44"/>
        <v>0</v>
      </c>
      <c r="M155" s="283">
        <f t="shared" si="44"/>
        <v>0</v>
      </c>
      <c r="N155" s="283">
        <f t="shared" si="44"/>
        <v>0</v>
      </c>
      <c r="O155" s="283">
        <f t="shared" si="44"/>
        <v>0</v>
      </c>
      <c r="P155" s="283">
        <f t="shared" si="44"/>
        <v>0</v>
      </c>
      <c r="Q155" s="283">
        <f t="shared" si="44"/>
        <v>0</v>
      </c>
      <c r="R155" s="283">
        <f t="shared" si="44"/>
        <v>0</v>
      </c>
      <c r="S155" s="283">
        <f t="shared" si="44"/>
        <v>0</v>
      </c>
      <c r="T155" s="283">
        <f t="shared" si="44"/>
        <v>0</v>
      </c>
      <c r="U155" s="283">
        <f t="shared" si="44"/>
        <v>0</v>
      </c>
    </row>
    <row r="156" spans="1:21" x14ac:dyDescent="0.25">
      <c r="A156" s="201" t="s">
        <v>106</v>
      </c>
      <c r="B156" s="121" t="s">
        <v>262</v>
      </c>
      <c r="C156" s="284"/>
      <c r="D156" s="284"/>
      <c r="E156" s="284"/>
      <c r="F156" s="284"/>
      <c r="G156" s="284"/>
      <c r="H156" s="284"/>
      <c r="I156" s="284"/>
      <c r="J156" s="284"/>
      <c r="K156" s="284"/>
      <c r="L156" s="284"/>
      <c r="M156" s="284"/>
      <c r="N156" s="284"/>
      <c r="O156" s="284"/>
      <c r="P156" s="284"/>
      <c r="Q156" s="284"/>
      <c r="R156" s="284"/>
      <c r="S156" s="284"/>
      <c r="T156" s="284"/>
      <c r="U156" s="285"/>
    </row>
    <row r="157" spans="1:21" x14ac:dyDescent="0.25">
      <c r="A157" s="201" t="s">
        <v>296</v>
      </c>
      <c r="B157" s="121" t="s">
        <v>262</v>
      </c>
      <c r="C157" s="121"/>
      <c r="D157" s="121"/>
      <c r="E157" s="121"/>
      <c r="F157" s="121"/>
      <c r="G157" s="121"/>
      <c r="H157" s="121"/>
      <c r="I157" s="121"/>
      <c r="J157" s="121"/>
      <c r="K157" s="121"/>
      <c r="L157" s="121"/>
      <c r="M157" s="121"/>
      <c r="N157" s="121"/>
      <c r="O157" s="121"/>
      <c r="P157" s="121"/>
      <c r="Q157" s="121"/>
      <c r="R157" s="121"/>
      <c r="S157" s="121"/>
      <c r="T157" s="121"/>
      <c r="U157" s="286"/>
    </row>
    <row r="158" spans="1:21" x14ac:dyDescent="0.25">
      <c r="A158" s="201" t="s">
        <v>297</v>
      </c>
      <c r="B158" s="121" t="s">
        <v>262</v>
      </c>
      <c r="C158" s="121"/>
      <c r="D158" s="121"/>
      <c r="E158" s="121"/>
      <c r="F158" s="121"/>
      <c r="G158" s="121"/>
      <c r="H158" s="121"/>
      <c r="I158" s="121"/>
      <c r="J158" s="121"/>
      <c r="K158" s="121"/>
      <c r="L158" s="121"/>
      <c r="M158" s="121"/>
      <c r="N158" s="121"/>
      <c r="O158" s="121"/>
      <c r="P158" s="121"/>
      <c r="Q158" s="121"/>
      <c r="R158" s="121"/>
      <c r="S158" s="121"/>
      <c r="T158" s="121"/>
      <c r="U158" s="286"/>
    </row>
    <row r="159" spans="1:21" x14ac:dyDescent="0.25">
      <c r="A159" s="201" t="s">
        <v>298</v>
      </c>
      <c r="B159" s="121" t="s">
        <v>262</v>
      </c>
      <c r="C159" s="121"/>
      <c r="D159" s="121"/>
      <c r="E159" s="121"/>
      <c r="F159" s="121"/>
      <c r="G159" s="121"/>
      <c r="H159" s="121"/>
      <c r="I159" s="121"/>
      <c r="J159" s="121"/>
      <c r="K159" s="121"/>
      <c r="L159" s="121"/>
      <c r="M159" s="121"/>
      <c r="N159" s="121"/>
      <c r="O159" s="121"/>
      <c r="P159" s="121"/>
      <c r="Q159" s="121"/>
      <c r="R159" s="121"/>
      <c r="S159" s="121"/>
      <c r="T159" s="121"/>
      <c r="U159" s="286"/>
    </row>
    <row r="160" spans="1:21" x14ac:dyDescent="0.25">
      <c r="A160" s="201" t="s">
        <v>299</v>
      </c>
      <c r="B160" s="121" t="s">
        <v>262</v>
      </c>
      <c r="C160" s="121"/>
      <c r="D160" s="121"/>
      <c r="E160" s="121"/>
      <c r="F160" s="121"/>
      <c r="G160" s="121"/>
      <c r="H160" s="121"/>
      <c r="I160" s="121"/>
      <c r="J160" s="121"/>
      <c r="K160" s="121"/>
      <c r="L160" s="121"/>
      <c r="M160" s="121"/>
      <c r="N160" s="121"/>
      <c r="O160" s="121"/>
      <c r="P160" s="121"/>
      <c r="Q160" s="121"/>
      <c r="R160" s="121"/>
      <c r="S160" s="121"/>
      <c r="T160" s="121"/>
      <c r="U160" s="286"/>
    </row>
    <row r="161" spans="1:21" x14ac:dyDescent="0.25">
      <c r="A161" s="201" t="s">
        <v>300</v>
      </c>
      <c r="B161" s="121" t="s">
        <v>262</v>
      </c>
      <c r="C161" s="121"/>
      <c r="D161" s="121"/>
      <c r="E161" s="121"/>
      <c r="F161" s="121"/>
      <c r="G161" s="121"/>
      <c r="H161" s="121"/>
      <c r="I161" s="121"/>
      <c r="J161" s="121"/>
      <c r="K161" s="121"/>
      <c r="L161" s="121"/>
      <c r="M161" s="121"/>
      <c r="N161" s="121"/>
      <c r="O161" s="121"/>
      <c r="P161" s="121"/>
      <c r="Q161" s="121"/>
      <c r="R161" s="121"/>
      <c r="S161" s="121"/>
      <c r="T161" s="121"/>
      <c r="U161" s="286"/>
    </row>
    <row r="162" spans="1:21" x14ac:dyDescent="0.25">
      <c r="A162" s="201" t="s">
        <v>301</v>
      </c>
      <c r="B162" s="121" t="s">
        <v>262</v>
      </c>
      <c r="C162" s="284"/>
      <c r="D162" s="284"/>
      <c r="E162" s="284"/>
      <c r="F162" s="284"/>
      <c r="G162" s="284"/>
      <c r="H162" s="284"/>
      <c r="I162" s="284"/>
      <c r="J162" s="284"/>
      <c r="K162" s="284"/>
      <c r="L162" s="284"/>
      <c r="M162" s="284"/>
      <c r="N162" s="284"/>
      <c r="O162" s="284"/>
      <c r="P162" s="284"/>
      <c r="Q162" s="284"/>
      <c r="R162" s="284"/>
      <c r="S162" s="284"/>
      <c r="T162" s="284"/>
      <c r="U162" s="285"/>
    </row>
    <row r="163" spans="1:21" x14ac:dyDescent="0.25">
      <c r="A163" s="201" t="s">
        <v>302</v>
      </c>
      <c r="B163" s="121" t="s">
        <v>262</v>
      </c>
      <c r="C163" s="284"/>
      <c r="D163" s="284"/>
      <c r="E163" s="284"/>
      <c r="F163" s="284"/>
      <c r="G163" s="284"/>
      <c r="H163" s="284"/>
      <c r="I163" s="284"/>
      <c r="J163" s="284"/>
      <c r="K163" s="284"/>
      <c r="L163" s="284"/>
      <c r="M163" s="284"/>
      <c r="N163" s="284"/>
      <c r="O163" s="284"/>
      <c r="P163" s="284"/>
      <c r="Q163" s="284"/>
      <c r="R163" s="284"/>
      <c r="S163" s="284"/>
      <c r="T163" s="284"/>
      <c r="U163" s="285"/>
    </row>
    <row r="164" spans="1:21" ht="16.5" thickBot="1" x14ac:dyDescent="0.3">
      <c r="A164" s="204" t="s">
        <v>251</v>
      </c>
      <c r="B164" s="287" t="s">
        <v>262</v>
      </c>
      <c r="C164" s="284"/>
      <c r="D164" s="284"/>
      <c r="E164" s="284"/>
      <c r="F164" s="284"/>
      <c r="G164" s="284"/>
      <c r="H164" s="284"/>
      <c r="I164" s="284"/>
      <c r="J164" s="284"/>
      <c r="K164" s="284"/>
      <c r="L164" s="284"/>
      <c r="M164" s="284"/>
      <c r="N164" s="284"/>
      <c r="O164" s="284"/>
      <c r="P164" s="284"/>
      <c r="Q164" s="284"/>
      <c r="R164" s="284"/>
      <c r="S164" s="284"/>
      <c r="T164" s="284"/>
      <c r="U164" s="285"/>
    </row>
    <row r="165" spans="1:21" ht="16.5" thickBot="1" x14ac:dyDescent="0.3">
      <c r="A165" s="288" t="s">
        <v>303</v>
      </c>
      <c r="B165" s="289" t="s">
        <v>262</v>
      </c>
      <c r="C165" s="290">
        <f>SUM(C155:C164)</f>
        <v>2761.5666666666671</v>
      </c>
      <c r="D165" s="290">
        <f t="shared" ref="D165:U165" si="45">SUM(D155:D164)</f>
        <v>2761.5666666666671</v>
      </c>
      <c r="E165" s="290">
        <f t="shared" si="45"/>
        <v>2761.5666666666671</v>
      </c>
      <c r="F165" s="290">
        <f t="shared" si="45"/>
        <v>0</v>
      </c>
      <c r="G165" s="290">
        <f t="shared" si="45"/>
        <v>0</v>
      </c>
      <c r="H165" s="290">
        <f t="shared" si="45"/>
        <v>0</v>
      </c>
      <c r="I165" s="290">
        <f t="shared" si="45"/>
        <v>0</v>
      </c>
      <c r="J165" s="290">
        <f t="shared" si="45"/>
        <v>0</v>
      </c>
      <c r="K165" s="290">
        <f t="shared" si="45"/>
        <v>0</v>
      </c>
      <c r="L165" s="290">
        <f t="shared" si="45"/>
        <v>0</v>
      </c>
      <c r="M165" s="290">
        <f t="shared" si="45"/>
        <v>0</v>
      </c>
      <c r="N165" s="290">
        <f t="shared" si="45"/>
        <v>0</v>
      </c>
      <c r="O165" s="290">
        <f t="shared" si="45"/>
        <v>0</v>
      </c>
      <c r="P165" s="290">
        <f t="shared" si="45"/>
        <v>0</v>
      </c>
      <c r="Q165" s="290">
        <f t="shared" si="45"/>
        <v>0</v>
      </c>
      <c r="R165" s="290">
        <f t="shared" si="45"/>
        <v>0</v>
      </c>
      <c r="S165" s="290">
        <f t="shared" si="45"/>
        <v>0</v>
      </c>
      <c r="T165" s="290">
        <f t="shared" si="45"/>
        <v>0</v>
      </c>
      <c r="U165" s="291">
        <f t="shared" si="45"/>
        <v>0</v>
      </c>
    </row>
  </sheetData>
  <mergeCells count="11">
    <mergeCell ref="H24:I24"/>
    <mergeCell ref="H27:I27"/>
    <mergeCell ref="H28:I28"/>
    <mergeCell ref="H29:I29"/>
    <mergeCell ref="H30:I30"/>
    <mergeCell ref="H23:I23"/>
    <mergeCell ref="A2:U2"/>
    <mergeCell ref="A13:O13"/>
    <mergeCell ref="A14:O14"/>
    <mergeCell ref="H21:I21"/>
    <mergeCell ref="H22:I22"/>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4" t="s">
        <v>178</v>
      </c>
      <c r="B5" s="294"/>
      <c r="C5" s="294"/>
      <c r="D5" s="294"/>
      <c r="E5" s="294"/>
      <c r="F5" s="294"/>
      <c r="G5" s="294"/>
      <c r="H5" s="294"/>
      <c r="I5" s="294"/>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98" t="s">
        <v>8</v>
      </c>
      <c r="B7" s="298"/>
      <c r="C7" s="298"/>
      <c r="D7" s="298"/>
      <c r="E7" s="298"/>
      <c r="F7" s="298"/>
      <c r="G7" s="298"/>
      <c r="H7" s="298"/>
      <c r="I7" s="298"/>
    </row>
    <row r="8" spans="1:41" ht="18.75" x14ac:dyDescent="0.25">
      <c r="A8" s="298"/>
      <c r="B8" s="298"/>
      <c r="C8" s="298"/>
      <c r="D8" s="298"/>
      <c r="E8" s="298"/>
      <c r="F8" s="298"/>
      <c r="G8" s="298"/>
      <c r="H8" s="298"/>
      <c r="I8" s="298"/>
    </row>
    <row r="9" spans="1:41" ht="18.75" x14ac:dyDescent="0.25">
      <c r="A9" s="297" t="str">
        <f>'1. паспорт описание'!A9:D9</f>
        <v>О_0000000830</v>
      </c>
      <c r="B9" s="297"/>
      <c r="C9" s="297"/>
      <c r="D9" s="297"/>
      <c r="E9" s="297"/>
      <c r="F9" s="297"/>
      <c r="G9" s="297"/>
      <c r="H9" s="297"/>
      <c r="I9" s="297"/>
    </row>
    <row r="10" spans="1:41" x14ac:dyDescent="0.25">
      <c r="A10" s="295" t="s">
        <v>7</v>
      </c>
      <c r="B10" s="295"/>
      <c r="C10" s="295"/>
      <c r="D10" s="295"/>
      <c r="E10" s="295"/>
      <c r="F10" s="295"/>
      <c r="G10" s="295"/>
      <c r="H10" s="295"/>
      <c r="I10" s="295"/>
    </row>
    <row r="11" spans="1:41" ht="18.75" x14ac:dyDescent="0.25">
      <c r="A11" s="300"/>
      <c r="B11" s="300"/>
      <c r="C11" s="300"/>
      <c r="D11" s="300"/>
      <c r="E11" s="300"/>
      <c r="F11" s="300"/>
      <c r="G11" s="300"/>
      <c r="H11" s="300"/>
      <c r="I11" s="300"/>
    </row>
    <row r="12" spans="1:41" ht="18.75" x14ac:dyDescent="0.25">
      <c r="A12" s="297"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2" s="297"/>
      <c r="C12" s="297"/>
      <c r="D12" s="297"/>
      <c r="E12" s="297"/>
      <c r="F12" s="297"/>
      <c r="G12" s="297"/>
      <c r="H12" s="297"/>
      <c r="I12" s="297"/>
    </row>
    <row r="13" spans="1:41" x14ac:dyDescent="0.25">
      <c r="A13" s="295" t="s">
        <v>6</v>
      </c>
      <c r="B13" s="295"/>
      <c r="C13" s="295"/>
      <c r="D13" s="295"/>
      <c r="E13" s="295"/>
      <c r="F13" s="295"/>
      <c r="G13" s="295"/>
      <c r="H13" s="295"/>
      <c r="I13" s="295"/>
    </row>
    <row r="14" spans="1:41" ht="15.75" customHeight="1" x14ac:dyDescent="0.25">
      <c r="I14" s="74"/>
    </row>
    <row r="15" spans="1:41" x14ac:dyDescent="0.25">
      <c r="H15" s="73"/>
    </row>
    <row r="16" spans="1:41" ht="15.75" customHeight="1" x14ac:dyDescent="0.25">
      <c r="A16" s="354" t="s">
        <v>149</v>
      </c>
      <c r="B16" s="354"/>
      <c r="C16" s="354"/>
      <c r="D16" s="354"/>
      <c r="E16" s="354"/>
      <c r="F16" s="354"/>
      <c r="G16" s="354"/>
      <c r="H16" s="354"/>
      <c r="I16" s="354"/>
    </row>
    <row r="17" spans="1:9" x14ac:dyDescent="0.25">
      <c r="A17" s="54"/>
      <c r="B17" s="109"/>
      <c r="C17" s="54"/>
      <c r="D17" s="72"/>
      <c r="E17" s="72"/>
      <c r="F17" s="72"/>
      <c r="G17" s="72"/>
      <c r="H17" s="72"/>
      <c r="I17" s="72"/>
    </row>
    <row r="18" spans="1:9" ht="28.5" customHeight="1" x14ac:dyDescent="0.25">
      <c r="A18" s="355" t="s">
        <v>75</v>
      </c>
      <c r="B18" s="356" t="s">
        <v>164</v>
      </c>
      <c r="C18" s="355" t="s">
        <v>74</v>
      </c>
      <c r="D18" s="359" t="s">
        <v>137</v>
      </c>
      <c r="E18" s="359"/>
      <c r="F18" s="359"/>
      <c r="G18" s="359"/>
      <c r="H18" s="355" t="s">
        <v>73</v>
      </c>
      <c r="I18" s="358" t="s">
        <v>138</v>
      </c>
    </row>
    <row r="19" spans="1:9" ht="58.5" customHeight="1" x14ac:dyDescent="0.25">
      <c r="A19" s="355"/>
      <c r="B19" s="357"/>
      <c r="C19" s="355"/>
      <c r="D19" s="348" t="s">
        <v>2</v>
      </c>
      <c r="E19" s="348"/>
      <c r="F19" s="349" t="s">
        <v>1</v>
      </c>
      <c r="G19" s="350"/>
      <c r="H19" s="355"/>
      <c r="I19" s="358"/>
    </row>
    <row r="20" spans="1:9" ht="47.25" customHeight="1" x14ac:dyDescent="0.25">
      <c r="A20" s="355"/>
      <c r="B20" s="348"/>
      <c r="C20" s="355"/>
      <c r="D20" s="71" t="s">
        <v>72</v>
      </c>
      <c r="E20" s="71" t="s">
        <v>71</v>
      </c>
      <c r="F20" s="71" t="s">
        <v>72</v>
      </c>
      <c r="G20" s="71" t="s">
        <v>71</v>
      </c>
      <c r="H20" s="355"/>
      <c r="I20" s="358"/>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1" t="s">
        <v>173</v>
      </c>
      <c r="C22" s="70" t="s">
        <v>172</v>
      </c>
      <c r="D22" s="120" t="s">
        <v>132</v>
      </c>
      <c r="E22" s="120" t="s">
        <v>132</v>
      </c>
      <c r="F22" s="120" t="s">
        <v>132</v>
      </c>
      <c r="G22" s="120" t="s">
        <v>132</v>
      </c>
      <c r="H22" s="121"/>
      <c r="I22" s="117"/>
    </row>
    <row r="23" spans="1:9" ht="99" customHeight="1" x14ac:dyDescent="0.25">
      <c r="A23" s="69">
        <v>2</v>
      </c>
      <c r="B23" s="352"/>
      <c r="C23" s="70" t="s">
        <v>162</v>
      </c>
      <c r="D23" s="120" t="s">
        <v>132</v>
      </c>
      <c r="E23" s="120" t="s">
        <v>132</v>
      </c>
      <c r="F23" s="120" t="s">
        <v>132</v>
      </c>
      <c r="G23" s="120" t="s">
        <v>132</v>
      </c>
      <c r="H23" s="121"/>
      <c r="I23" s="121"/>
    </row>
    <row r="24" spans="1:9" ht="119.25" customHeight="1" x14ac:dyDescent="0.25">
      <c r="A24" s="69">
        <v>3</v>
      </c>
      <c r="B24" s="353"/>
      <c r="C24" s="70" t="s">
        <v>70</v>
      </c>
      <c r="D24" s="120" t="s">
        <v>132</v>
      </c>
      <c r="E24" s="120" t="s">
        <v>132</v>
      </c>
      <c r="F24" s="120" t="s">
        <v>132</v>
      </c>
      <c r="G24" s="120" t="s">
        <v>132</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8" zoomScale="85" zoomScaleNormal="70" zoomScaleSheetLayoutView="85" workbookViewId="0">
      <selection activeCell="J26" sqref="J26"/>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4" t="s">
        <v>174</v>
      </c>
      <c r="B4" s="294"/>
      <c r="C4" s="294"/>
      <c r="D4" s="294"/>
      <c r="E4" s="294"/>
      <c r="F4" s="294"/>
      <c r="G4" s="294"/>
      <c r="H4" s="294"/>
      <c r="I4" s="294"/>
      <c r="J4" s="294"/>
      <c r="K4" s="294"/>
      <c r="L4" s="294"/>
      <c r="M4" s="294"/>
      <c r="N4" s="294"/>
      <c r="O4" s="294"/>
      <c r="P4" s="294"/>
      <c r="Q4" s="294"/>
      <c r="R4" s="294"/>
      <c r="S4" s="294"/>
      <c r="T4" s="294"/>
      <c r="U4" s="294"/>
      <c r="V4" s="294"/>
      <c r="W4" s="294"/>
      <c r="X4" s="294"/>
      <c r="Y4" s="294"/>
      <c r="Z4" s="294"/>
      <c r="AA4" s="294"/>
    </row>
    <row r="5" spans="1:27" ht="18.75" x14ac:dyDescent="0.3">
      <c r="A5" s="52"/>
      <c r="B5" s="52"/>
      <c r="C5" s="52"/>
      <c r="D5" s="52"/>
      <c r="E5" s="52"/>
      <c r="F5" s="52"/>
      <c r="G5" s="52"/>
      <c r="J5" s="52"/>
      <c r="K5" s="52"/>
      <c r="N5" s="52"/>
      <c r="O5" s="52"/>
      <c r="R5" s="52"/>
      <c r="S5" s="52"/>
      <c r="V5" s="52"/>
      <c r="W5" s="52"/>
      <c r="AA5" s="14"/>
    </row>
    <row r="6" spans="1:27" ht="18.75" x14ac:dyDescent="0.25">
      <c r="A6" s="298" t="s">
        <v>8</v>
      </c>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97" t="str">
        <f>'1. паспорт описание'!A9:D9</f>
        <v>О_0000000830</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297"/>
    </row>
    <row r="9" spans="1:27" x14ac:dyDescent="0.25">
      <c r="A9" s="295" t="s">
        <v>7</v>
      </c>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97"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row>
    <row r="12" spans="1:27" ht="15.75" customHeight="1" x14ac:dyDescent="0.25">
      <c r="A12" s="295" t="s">
        <v>6</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row>
    <row r="13" spans="1:27"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6" t="s">
        <v>150</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6" t="s">
        <v>69</v>
      </c>
      <c r="B17" s="356" t="s">
        <v>164</v>
      </c>
      <c r="C17" s="356" t="s">
        <v>68</v>
      </c>
      <c r="D17" s="355" t="s">
        <v>210</v>
      </c>
      <c r="E17" s="355"/>
      <c r="F17" s="360" t="s">
        <v>207</v>
      </c>
      <c r="G17" s="361"/>
      <c r="H17" s="361"/>
      <c r="I17" s="361"/>
      <c r="J17" s="360" t="s">
        <v>212</v>
      </c>
      <c r="K17" s="361"/>
      <c r="L17" s="361"/>
      <c r="M17" s="361"/>
      <c r="N17" s="360" t="s">
        <v>213</v>
      </c>
      <c r="O17" s="361"/>
      <c r="P17" s="361"/>
      <c r="Q17" s="361"/>
      <c r="R17" s="360" t="s">
        <v>214</v>
      </c>
      <c r="S17" s="361"/>
      <c r="T17" s="361"/>
      <c r="U17" s="361"/>
      <c r="V17" s="360" t="s">
        <v>211</v>
      </c>
      <c r="W17" s="361"/>
      <c r="X17" s="361"/>
      <c r="Y17" s="361"/>
      <c r="Z17" s="367" t="s">
        <v>208</v>
      </c>
      <c r="AA17" s="368"/>
      <c r="AB17" s="66"/>
      <c r="AC17" s="66"/>
      <c r="AD17" s="66"/>
    </row>
    <row r="18" spans="1:30" ht="99.75" customHeight="1" x14ac:dyDescent="0.25">
      <c r="A18" s="357"/>
      <c r="B18" s="357"/>
      <c r="C18" s="357"/>
      <c r="D18" s="355"/>
      <c r="E18" s="355"/>
      <c r="F18" s="355" t="s">
        <v>2</v>
      </c>
      <c r="G18" s="355"/>
      <c r="H18" s="355" t="s">
        <v>67</v>
      </c>
      <c r="I18" s="355"/>
      <c r="J18" s="355" t="s">
        <v>2</v>
      </c>
      <c r="K18" s="355"/>
      <c r="L18" s="355" t="s">
        <v>67</v>
      </c>
      <c r="M18" s="355"/>
      <c r="N18" s="355" t="s">
        <v>2</v>
      </c>
      <c r="O18" s="355"/>
      <c r="P18" s="355" t="s">
        <v>67</v>
      </c>
      <c r="Q18" s="355"/>
      <c r="R18" s="355" t="s">
        <v>2</v>
      </c>
      <c r="S18" s="355"/>
      <c r="T18" s="355" t="s">
        <v>67</v>
      </c>
      <c r="U18" s="355"/>
      <c r="V18" s="355" t="s">
        <v>2</v>
      </c>
      <c r="W18" s="355"/>
      <c r="X18" s="355" t="s">
        <v>67</v>
      </c>
      <c r="Y18" s="355"/>
      <c r="Z18" s="369"/>
      <c r="AA18" s="370"/>
    </row>
    <row r="19" spans="1:30" ht="89.25" customHeight="1" x14ac:dyDescent="0.25">
      <c r="A19" s="348"/>
      <c r="B19" s="348"/>
      <c r="C19" s="348"/>
      <c r="D19" s="64" t="s">
        <v>2</v>
      </c>
      <c r="E19" s="64" t="s">
        <v>65</v>
      </c>
      <c r="F19" s="65" t="s">
        <v>140</v>
      </c>
      <c r="G19" s="65" t="s">
        <v>141</v>
      </c>
      <c r="H19" s="65" t="s">
        <v>140</v>
      </c>
      <c r="I19" s="65" t="s">
        <v>141</v>
      </c>
      <c r="J19" s="65" t="s">
        <v>140</v>
      </c>
      <c r="K19" s="65" t="s">
        <v>141</v>
      </c>
      <c r="L19" s="65" t="s">
        <v>140</v>
      </c>
      <c r="M19" s="65" t="s">
        <v>141</v>
      </c>
      <c r="N19" s="65" t="s">
        <v>140</v>
      </c>
      <c r="O19" s="65" t="s">
        <v>141</v>
      </c>
      <c r="P19" s="65" t="s">
        <v>140</v>
      </c>
      <c r="Q19" s="65" t="s">
        <v>141</v>
      </c>
      <c r="R19" s="65" t="s">
        <v>140</v>
      </c>
      <c r="S19" s="65" t="s">
        <v>141</v>
      </c>
      <c r="T19" s="65" t="s">
        <v>140</v>
      </c>
      <c r="U19" s="65" t="s">
        <v>141</v>
      </c>
      <c r="V19" s="65" t="s">
        <v>140</v>
      </c>
      <c r="W19" s="65" t="s">
        <v>141</v>
      </c>
      <c r="X19" s="65" t="s">
        <v>140</v>
      </c>
      <c r="Y19" s="65" t="s">
        <v>141</v>
      </c>
      <c r="Z19" s="64" t="s">
        <v>66</v>
      </c>
      <c r="AA19" s="64" t="s">
        <v>65</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62" t="s">
        <v>173</v>
      </c>
      <c r="C21" s="62" t="s">
        <v>184</v>
      </c>
      <c r="D21" s="123">
        <v>3.6656400000000002</v>
      </c>
      <c r="E21" s="123" t="s">
        <v>132</v>
      </c>
      <c r="F21" s="123">
        <v>3.6656400000000002</v>
      </c>
      <c r="G21" s="63" t="s">
        <v>15</v>
      </c>
      <c r="H21" s="123" t="s">
        <v>132</v>
      </c>
      <c r="I21" s="63" t="s">
        <v>132</v>
      </c>
      <c r="J21" s="123" t="s">
        <v>132</v>
      </c>
      <c r="K21" s="63" t="s">
        <v>132</v>
      </c>
      <c r="L21" s="123" t="s">
        <v>132</v>
      </c>
      <c r="M21" s="63" t="s">
        <v>132</v>
      </c>
      <c r="N21" s="63" t="s">
        <v>132</v>
      </c>
      <c r="O21" s="63" t="s">
        <v>132</v>
      </c>
      <c r="P21" s="123" t="s">
        <v>132</v>
      </c>
      <c r="Q21" s="63" t="s">
        <v>132</v>
      </c>
      <c r="R21" s="63" t="s">
        <v>132</v>
      </c>
      <c r="S21" s="63" t="s">
        <v>132</v>
      </c>
      <c r="T21" s="123" t="s">
        <v>132</v>
      </c>
      <c r="U21" s="63" t="s">
        <v>132</v>
      </c>
      <c r="V21" s="63" t="s">
        <v>132</v>
      </c>
      <c r="W21" s="63" t="s">
        <v>132</v>
      </c>
      <c r="X21" s="123" t="s">
        <v>132</v>
      </c>
      <c r="Y21" s="63" t="s">
        <v>132</v>
      </c>
      <c r="Z21" s="123">
        <v>3.6656400000000002</v>
      </c>
      <c r="AA21" s="123" t="s">
        <v>132</v>
      </c>
    </row>
    <row r="22" spans="1:30" ht="47.25" x14ac:dyDescent="0.25">
      <c r="A22" s="63" t="s">
        <v>17</v>
      </c>
      <c r="B22" s="363"/>
      <c r="C22" s="62" t="s">
        <v>219</v>
      </c>
      <c r="D22" s="123">
        <v>3.6656400000000002</v>
      </c>
      <c r="E22" s="123" t="s">
        <v>132</v>
      </c>
      <c r="F22" s="123">
        <v>3.6656400000000002</v>
      </c>
      <c r="G22" s="63" t="s">
        <v>15</v>
      </c>
      <c r="H22" s="123" t="s">
        <v>132</v>
      </c>
      <c r="I22" s="63" t="s">
        <v>132</v>
      </c>
      <c r="J22" s="123" t="s">
        <v>132</v>
      </c>
      <c r="K22" s="63" t="s">
        <v>132</v>
      </c>
      <c r="L22" s="123" t="s">
        <v>132</v>
      </c>
      <c r="M22" s="63" t="s">
        <v>132</v>
      </c>
      <c r="N22" s="63" t="s">
        <v>132</v>
      </c>
      <c r="O22" s="63" t="s">
        <v>132</v>
      </c>
      <c r="P22" s="123" t="s">
        <v>132</v>
      </c>
      <c r="Q22" s="63" t="s">
        <v>132</v>
      </c>
      <c r="R22" s="63" t="s">
        <v>132</v>
      </c>
      <c r="S22" s="63" t="s">
        <v>132</v>
      </c>
      <c r="T22" s="123" t="s">
        <v>132</v>
      </c>
      <c r="U22" s="63" t="s">
        <v>132</v>
      </c>
      <c r="V22" s="63" t="s">
        <v>132</v>
      </c>
      <c r="W22" s="63" t="s">
        <v>132</v>
      </c>
      <c r="X22" s="123" t="s">
        <v>132</v>
      </c>
      <c r="Y22" s="63" t="s">
        <v>132</v>
      </c>
      <c r="Z22" s="123">
        <v>3.6656400000000002</v>
      </c>
      <c r="AA22" s="123" t="s">
        <v>132</v>
      </c>
    </row>
    <row r="23" spans="1:30" ht="31.5" x14ac:dyDescent="0.25">
      <c r="A23" s="63" t="s">
        <v>16</v>
      </c>
      <c r="B23" s="363"/>
      <c r="C23" s="62" t="s">
        <v>64</v>
      </c>
      <c r="D23" s="112" t="s">
        <v>132</v>
      </c>
      <c r="E23" s="112" t="s">
        <v>132</v>
      </c>
      <c r="F23" s="60" t="s">
        <v>132</v>
      </c>
      <c r="G23" s="60" t="s">
        <v>132</v>
      </c>
      <c r="H23" s="60" t="s">
        <v>132</v>
      </c>
      <c r="I23" s="60" t="s">
        <v>132</v>
      </c>
      <c r="J23" s="60" t="s">
        <v>132</v>
      </c>
      <c r="K23" s="60" t="s">
        <v>132</v>
      </c>
      <c r="L23" s="60" t="s">
        <v>132</v>
      </c>
      <c r="M23" s="60" t="s">
        <v>132</v>
      </c>
      <c r="N23" s="60" t="s">
        <v>132</v>
      </c>
      <c r="O23" s="60" t="s">
        <v>132</v>
      </c>
      <c r="P23" s="60" t="s">
        <v>132</v>
      </c>
      <c r="Q23" s="60" t="s">
        <v>132</v>
      </c>
      <c r="R23" s="60" t="s">
        <v>132</v>
      </c>
      <c r="S23" s="60" t="s">
        <v>132</v>
      </c>
      <c r="T23" s="60" t="s">
        <v>132</v>
      </c>
      <c r="U23" s="60" t="s">
        <v>132</v>
      </c>
      <c r="V23" s="60" t="s">
        <v>132</v>
      </c>
      <c r="W23" s="60" t="s">
        <v>132</v>
      </c>
      <c r="X23" s="60" t="s">
        <v>132</v>
      </c>
      <c r="Y23" s="60" t="s">
        <v>132</v>
      </c>
      <c r="Z23" s="60" t="s">
        <v>132</v>
      </c>
      <c r="AA23" s="122" t="s">
        <v>132</v>
      </c>
    </row>
    <row r="24" spans="1:30" x14ac:dyDescent="0.25">
      <c r="A24" s="63" t="s">
        <v>15</v>
      </c>
      <c r="B24" s="363"/>
      <c r="C24" s="62" t="s">
        <v>215</v>
      </c>
      <c r="D24" s="112">
        <v>1</v>
      </c>
      <c r="E24" s="132" t="s">
        <v>132</v>
      </c>
      <c r="F24" s="137" t="s">
        <v>132</v>
      </c>
      <c r="G24" s="60" t="s">
        <v>132</v>
      </c>
      <c r="H24" s="60" t="s">
        <v>132</v>
      </c>
      <c r="I24" s="60" t="s">
        <v>132</v>
      </c>
      <c r="J24" s="139" t="s">
        <v>132</v>
      </c>
      <c r="K24" s="60" t="s">
        <v>132</v>
      </c>
      <c r="L24" s="60" t="s">
        <v>132</v>
      </c>
      <c r="M24" s="60" t="s">
        <v>132</v>
      </c>
      <c r="N24" s="140" t="s">
        <v>132</v>
      </c>
      <c r="O24" s="60" t="s">
        <v>132</v>
      </c>
      <c r="P24" s="60" t="s">
        <v>132</v>
      </c>
      <c r="Q24" s="60" t="s">
        <v>132</v>
      </c>
      <c r="R24" s="141" t="s">
        <v>132</v>
      </c>
      <c r="S24" s="60" t="s">
        <v>132</v>
      </c>
      <c r="T24" s="60" t="s">
        <v>132</v>
      </c>
      <c r="U24" s="60" t="s">
        <v>132</v>
      </c>
      <c r="V24" s="60" t="s">
        <v>132</v>
      </c>
      <c r="W24" s="60" t="s">
        <v>132</v>
      </c>
      <c r="X24" s="60" t="s">
        <v>132</v>
      </c>
      <c r="Y24" s="60" t="s">
        <v>132</v>
      </c>
      <c r="Z24" s="138">
        <v>1</v>
      </c>
      <c r="AA24" s="122" t="s">
        <v>132</v>
      </c>
    </row>
    <row r="25" spans="1:30" ht="35.25" customHeight="1" x14ac:dyDescent="0.25">
      <c r="A25" s="63" t="s">
        <v>14</v>
      </c>
      <c r="B25" s="363"/>
      <c r="C25" s="62" t="s">
        <v>63</v>
      </c>
      <c r="D25" s="123" t="s">
        <v>132</v>
      </c>
      <c r="E25" s="133" t="s">
        <v>132</v>
      </c>
      <c r="F25" s="123" t="s">
        <v>132</v>
      </c>
      <c r="G25" s="134"/>
      <c r="H25" s="123" t="s">
        <v>132</v>
      </c>
      <c r="I25" s="131" t="s">
        <v>132</v>
      </c>
      <c r="J25" s="123" t="s">
        <v>132</v>
      </c>
      <c r="K25" s="136" t="s">
        <v>132</v>
      </c>
      <c r="L25" s="123" t="s">
        <v>132</v>
      </c>
      <c r="M25" s="136" t="s">
        <v>132</v>
      </c>
      <c r="N25" s="63" t="s">
        <v>132</v>
      </c>
      <c r="O25" s="63" t="s">
        <v>132</v>
      </c>
      <c r="P25" s="123" t="s">
        <v>132</v>
      </c>
      <c r="Q25" s="136" t="s">
        <v>132</v>
      </c>
      <c r="R25" s="63" t="s">
        <v>132</v>
      </c>
      <c r="S25" s="63" t="s">
        <v>132</v>
      </c>
      <c r="T25" s="123" t="s">
        <v>132</v>
      </c>
      <c r="U25" s="136" t="s">
        <v>132</v>
      </c>
      <c r="V25" s="63" t="s">
        <v>132</v>
      </c>
      <c r="W25" s="63" t="s">
        <v>132</v>
      </c>
      <c r="X25" s="123" t="s">
        <v>132</v>
      </c>
      <c r="Y25" s="136" t="s">
        <v>132</v>
      </c>
      <c r="Z25" s="123" t="s">
        <v>132</v>
      </c>
      <c r="AA25" s="124" t="s">
        <v>132</v>
      </c>
    </row>
    <row r="26" spans="1:30" ht="36.75" customHeight="1" x14ac:dyDescent="0.25">
      <c r="A26" s="63" t="s">
        <v>13</v>
      </c>
      <c r="B26" s="363"/>
      <c r="C26" s="75" t="s">
        <v>77</v>
      </c>
      <c r="D26" s="123">
        <v>3.6656400000000002</v>
      </c>
      <c r="E26" s="123" t="s">
        <v>132</v>
      </c>
      <c r="F26" s="123">
        <v>3.6656400000000002</v>
      </c>
      <c r="G26" s="63" t="s">
        <v>15</v>
      </c>
      <c r="H26" s="123" t="s">
        <v>132</v>
      </c>
      <c r="I26" s="63" t="s">
        <v>132</v>
      </c>
      <c r="J26" s="123" t="s">
        <v>132</v>
      </c>
      <c r="K26" s="63" t="s">
        <v>132</v>
      </c>
      <c r="L26" s="123" t="s">
        <v>132</v>
      </c>
      <c r="M26" s="63" t="s">
        <v>132</v>
      </c>
      <c r="N26" s="123" t="s">
        <v>132</v>
      </c>
      <c r="O26" s="63" t="s">
        <v>132</v>
      </c>
      <c r="P26" s="123" t="s">
        <v>132</v>
      </c>
      <c r="Q26" s="63" t="s">
        <v>132</v>
      </c>
      <c r="R26" s="123" t="s">
        <v>132</v>
      </c>
      <c r="S26" s="63" t="s">
        <v>132</v>
      </c>
      <c r="T26" s="123" t="s">
        <v>132</v>
      </c>
      <c r="U26" s="63" t="s">
        <v>132</v>
      </c>
      <c r="V26" s="123" t="s">
        <v>132</v>
      </c>
      <c r="W26" s="63" t="s">
        <v>132</v>
      </c>
      <c r="X26" s="123" t="s">
        <v>132</v>
      </c>
      <c r="Y26" s="63" t="s">
        <v>132</v>
      </c>
      <c r="Z26" s="123">
        <v>3.6656400000000002</v>
      </c>
      <c r="AA26" s="124" t="s">
        <v>132</v>
      </c>
    </row>
    <row r="27" spans="1:30" ht="60.75" customHeight="1" x14ac:dyDescent="0.25">
      <c r="A27" s="63" t="s">
        <v>11</v>
      </c>
      <c r="B27" s="364"/>
      <c r="C27" s="62" t="s">
        <v>62</v>
      </c>
      <c r="D27" s="112" t="s">
        <v>132</v>
      </c>
      <c r="E27" s="112" t="s">
        <v>132</v>
      </c>
      <c r="F27" s="60" t="s">
        <v>132</v>
      </c>
      <c r="G27" s="60" t="s">
        <v>132</v>
      </c>
      <c r="H27" s="60" t="s">
        <v>132</v>
      </c>
      <c r="I27" s="60" t="s">
        <v>132</v>
      </c>
      <c r="J27" s="60" t="s">
        <v>132</v>
      </c>
      <c r="K27" s="60" t="s">
        <v>132</v>
      </c>
      <c r="L27" s="60" t="s">
        <v>132</v>
      </c>
      <c r="M27" s="60" t="s">
        <v>132</v>
      </c>
      <c r="N27" s="60" t="s">
        <v>132</v>
      </c>
      <c r="O27" s="60" t="s">
        <v>132</v>
      </c>
      <c r="P27" s="60" t="s">
        <v>132</v>
      </c>
      <c r="Q27" s="60" t="s">
        <v>132</v>
      </c>
      <c r="R27" s="60" t="s">
        <v>132</v>
      </c>
      <c r="S27" s="60" t="s">
        <v>132</v>
      </c>
      <c r="T27" s="60" t="s">
        <v>132</v>
      </c>
      <c r="U27" s="60" t="s">
        <v>132</v>
      </c>
      <c r="V27" s="60" t="s">
        <v>132</v>
      </c>
      <c r="W27" s="60" t="s">
        <v>132</v>
      </c>
      <c r="X27" s="60" t="s">
        <v>132</v>
      </c>
      <c r="Y27" s="60" t="s">
        <v>132</v>
      </c>
      <c r="Z27" s="60" t="s">
        <v>132</v>
      </c>
      <c r="AA27" s="122" t="s">
        <v>132</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72"/>
      <c r="D29" s="372"/>
      <c r="E29" s="372"/>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73"/>
      <c r="D31" s="373"/>
      <c r="E31" s="373"/>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72"/>
      <c r="D33" s="372"/>
      <c r="E33" s="372"/>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72"/>
      <c r="D35" s="372"/>
      <c r="E35" s="372"/>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73"/>
      <c r="D36" s="373"/>
      <c r="E36" s="373"/>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72"/>
      <c r="D37" s="372"/>
      <c r="E37" s="372"/>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74"/>
      <c r="D38" s="374"/>
      <c r="E38" s="374"/>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71"/>
      <c r="D40" s="371"/>
      <c r="E40" s="371"/>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Экон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Экон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2024-10-04T01:01:51Z</dcterms:modified>
</cp:coreProperties>
</file>