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Раскрытие информации ПП24\п19 ппн аб6 УНЦ 4кв.2022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4" i="102" l="1"/>
  <c r="J55" i="97" l="1"/>
  <c r="J58" i="97" l="1"/>
  <c r="J40" i="97" l="1"/>
  <c r="J41" i="97"/>
  <c r="J42" i="97"/>
  <c r="J39" i="97"/>
  <c r="J22" i="97"/>
  <c r="J23" i="97"/>
  <c r="J24" i="97"/>
  <c r="J25" i="97"/>
  <c r="J26" i="97"/>
  <c r="J21" i="97"/>
  <c r="J8" i="97"/>
  <c r="J9" i="97"/>
  <c r="J10" i="97"/>
  <c r="J11" i="97"/>
  <c r="J12" i="97"/>
  <c r="J13" i="97"/>
  <c r="J14" i="97"/>
  <c r="J15" i="97"/>
  <c r="J16" i="97"/>
  <c r="J17" i="97"/>
  <c r="J18" i="97"/>
  <c r="J7" i="97"/>
  <c r="K16" i="101" l="1"/>
  <c r="K13" i="101"/>
  <c r="K21" i="101" l="1"/>
  <c r="K19" i="101" l="1"/>
  <c r="J28" i="97" l="1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K74" i="98" l="1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<sst xmlns="http://schemas.openxmlformats.org/spreadsheetml/2006/main" count="1420" uniqueCount="378">
  <si>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</si>
  <si>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</si>
  <si>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</si>
  <si>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</si>
  <si>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</si>
  <si>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</si>
  <si>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</si>
  <si>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</si>
  <si>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</si>
  <si>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</si>
  <si>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</si>
  <si>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</si>
  <si>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</si>
  <si>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</si>
  <si>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</si>
  <si>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</si>
  <si>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</si>
  <si>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</si>
  <si>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</si>
  <si>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</si>
  <si>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</si>
  <si>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</si>
  <si>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</si>
  <si>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</si>
  <si>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</si>
  <si>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</si>
  <si>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</si>
  <si>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</si>
  <si>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</si>
  <si>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</si>
  <si>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</si>
  <si>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</si>
  <si>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</si>
  <si>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</si>
  <si>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</si>
  <si>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</si>
  <si>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</si>
  <si>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</si>
  <si>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</si>
  <si>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</si>
  <si>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</si>
  <si>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</si>
  <si>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</si>
  <si>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</si>
  <si>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</si>
  <si>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</si>
  <si>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</si>
  <si>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</si>
  <si>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</si>
  <si>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</si>
  <si>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</si>
  <si>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</si>
  <si>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</si>
  <si>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</si>
  <si>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</si>
  <si>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</si>
  <si>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</si>
  <si>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</si>
  <si>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</si>
  <si>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</si>
  <si>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</si>
  <si>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</si>
  <si>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</si>
  <si>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</si>
  <si>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</si>
  <si>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</si>
  <si>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</si>
  <si>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</si>
  <si>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</si>
  <si>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</si>
  <si>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</si>
  <si>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</si>
  <si>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</si>
  <si>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</si>
  <si>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</si>
  <si>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</si>
  <si>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</si>
  <si>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</si>
  <si>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</si>
  <si>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</si>
  <si>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</si>
  <si>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</si>
  <si>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</si>
  <si>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</si>
  <si>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</si>
  <si>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</si>
  <si>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</si>
  <si>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</si>
  <si>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</si>
  <si>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</si>
  <si>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</si>
  <si>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</si>
  <si>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</si>
  <si>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</si>
  <si>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</si>
  <si>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</si>
  <si>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</si>
  <si>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</si>
  <si>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</si>
  <si>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</si>
  <si>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</si>
  <si>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</si>
  <si>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</si>
  <si>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</si>
  <si>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</si>
  <si>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</si>
  <si>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</si>
  <si>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</si>
  <si>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</si>
  <si>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</si>
  <si>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</si>
  <si>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</si>
  <si>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</si>
  <si>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</si>
  <si>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</si>
  <si>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</si>
  <si>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</si>
  <si>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</si>
  <si>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</si>
  <si>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</si>
  <si>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</si>
  <si>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</si>
  <si>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</si>
  <si>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</si>
  <si>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</si>
  <si>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</si>
  <si>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</si>
  <si>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</si>
  <si>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</si>
  <si>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</si>
  <si>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</si>
  <si>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</si>
  <si>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</si>
  <si>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</si>
  <si>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</si>
  <si>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</si>
  <si>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</si>
  <si>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</si>
  <si>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</si>
  <si>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</si>
  <si>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</si>
  <si>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</si>
  <si>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</si>
  <si>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</si>
  <si>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</si>
  <si>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</si>
  <si>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</si>
  <si>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</si>
  <si>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</si>
  <si>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</si>
  <si>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</si>
  <si>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</si>
  <si>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</si>
  <si>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</si>
  <si>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</si>
  <si>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</si>
  <si>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</si>
  <si>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</si>
  <si>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</si>
  <si>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</si>
  <si>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</si>
  <si>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</si>
  <si>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</si>
  <si>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</si>
  <si>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</si>
  <si>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</si>
  <si>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</si>
  <si>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</si>
  <si>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</si>
  <si>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</si>
  <si>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</si>
  <si>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</si>
  <si>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</si>
  <si>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</si>
  <si>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</si>
  <si>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</si>
  <si>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</si>
  <si>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</si>
  <si>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</si>
  <si>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</si>
  <si>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</si>
  <si>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</si>
  <si>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</si>
  <si>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</si>
  <si>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</si>
  <si>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</si>
  <si>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</si>
  <si>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</si>
  <si>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</si>
  <si>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</si>
  <si>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</si>
  <si>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</si>
  <si>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</si>
  <si>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</si>
  <si>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</si>
  <si>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</si>
  <si>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</si>
  <si>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</si>
  <si>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</si>
  <si>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</si>
  <si>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</si>
  <si>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</si>
  <si>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</si>
  <si>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</si>
  <si>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</si>
  <si>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</si>
  <si>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</si>
  <si>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</si>
  <si>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</si>
  <si>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</si>
  <si>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</si>
  <si>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</si>
  <si>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</si>
  <si>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</si>
  <si>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</si>
  <si>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</si>
  <si>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</si>
  <si>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</si>
  <si>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</si>
  <si>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</si>
  <si>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</si>
  <si>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</si>
  <si>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</si>
  <si>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</si>
  <si>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</si>
  <si>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</si>
  <si>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</si>
  <si>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</si>
  <si>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</si>
  <si>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</si>
  <si>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</si>
  <si>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</si>
  <si>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</si>
  <si>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</si>
  <si>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</si>
  <si>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</si>
  <si>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</si>
  <si>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</si>
  <si>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</si>
  <si>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</si>
  <si>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</si>
  <si>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</si>
  <si>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</si>
  <si>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</si>
  <si>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</si>
  <si>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</si>
  <si>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</si>
  <si>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</si>
  <si>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</si>
  <si>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</si>
  <si>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</si>
  <si>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</si>
  <si>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</si>
  <si>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</si>
  <si>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</si>
  <si>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</si>
  <si>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</si>
  <si>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</si>
  <si>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</si>
  <si>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</si>
  <si>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</si>
  <si>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</si>
  <si>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</si>
  <si>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</si>
  <si>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</si>
  <si>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</si>
  <si>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</si>
  <si>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</si>
  <si>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</si>
  <si>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</si>
  <si>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</si>
  <si>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</si>
  <si>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</si>
  <si>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</si>
  <si>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</si>
  <si>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</si>
  <si>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</si>
  <si>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</si>
  <si>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</si>
  <si>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</si>
  <si>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</si>
  <si>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</si>
  <si>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</si>
  <si>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</si>
  <si>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</si>
  <si>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</si>
  <si>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</si>
  <si>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</si>
  <si>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</si>
  <si>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</si>
  <si>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</si>
  <si>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</si>
  <si>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</si>
  <si>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</si>
  <si>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</si>
  <si>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</si>
  <si>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</si>
  <si>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</si>
  <si>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</si>
  <si>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</si>
  <si>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</si>
  <si>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</si>
  <si>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</si>
  <si>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</si>
  <si>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</si>
  <si>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</si>
  <si>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</si>
  <si>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</si>
  <si>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</si>
  <si>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</si>
  <si>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</si>
  <si>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</si>
  <si>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</si>
  <si>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</si>
  <si>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</si>
  <si>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</si>
  <si>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</si>
  <si>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</si>
  <si>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</si>
  <si>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</si>
  <si>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</si>
  <si>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</si>
  <si>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</si>
  <si>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</si>
  <si>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</si>
  <si>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</si>
  <si>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</si>
  <si>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</si>
  <si>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</si>
  <si>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</si>
  <si>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</si>
  <si>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</si>
  <si>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</si>
  <si>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</si>
  <si>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</si>
  <si>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</si>
  <si>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</si>
  <si>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</si>
  <si>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</si>
  <si>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</si>
  <si>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</si>
  <si>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</si>
  <si>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</si>
  <si>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</si>
  <si>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</si>
  <si>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</si>
  <si>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</si>
  <si>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</si>
  <si>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</si>
  <si>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</si>
  <si>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</si>
  <si>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</si>
  <si>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</si>
  <si>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</si>
  <si>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</si>
  <si>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</si>
  <si>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</si>
  <si>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</si>
  <si>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</si>
  <si>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</si>
  <si>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</si>
  <si>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</si>
  <si>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</si>
  <si>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</si>
  <si>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</si>
  <si>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</si>
  <si>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</si>
  <si>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</si>
  <si>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</si>
  <si>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</si>
  <si>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</si>
  <si>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</si>
  <si>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</si>
  <si>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J_0000000033</t>
  </si>
  <si>
    <t>РП Хлебозавод</t>
  </si>
  <si>
    <t>Номинальный ток-2000 А
Номинальный ток отключения-40кА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</si>
  <si>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за период 2020-2024г</t>
  </si>
  <si>
    <t>Год раскрытия информации: 4 кв.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</si>
</sst>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21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4" fontId="25" fillId="24" borderId="10" xfId="37" applyNumberFormat="1" applyFont="1" applyFill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2" activePane="bottomLeft" state="frozen"/>
      <selection pane="bottomLeft" activeCell="E19" sqref="E19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63" t="s">
        <v>376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0" x14ac:dyDescent="0.25">
      <c r="A2" s="164"/>
      <c r="B2" s="164"/>
      <c r="C2" s="164"/>
      <c r="D2" s="164"/>
      <c r="E2" s="164"/>
      <c r="F2" s="164"/>
      <c r="G2" s="164"/>
      <c r="H2" s="164"/>
      <c r="I2" s="164"/>
      <c r="J2" s="164"/>
    </row>
    <row r="3" spans="1:10" x14ac:dyDescent="0.25">
      <c r="A3" s="164" t="s">
        <v>347</v>
      </c>
      <c r="B3" s="164"/>
      <c r="C3" s="164"/>
      <c r="D3" s="164"/>
      <c r="E3" s="164"/>
      <c r="F3" s="164"/>
      <c r="G3" s="164"/>
      <c r="H3" s="164"/>
      <c r="I3" s="164"/>
      <c r="J3" s="164"/>
    </row>
    <row r="4" spans="1:10" x14ac:dyDescent="0.25">
      <c r="A4" s="165" t="s">
        <v>346</v>
      </c>
      <c r="B4" s="165"/>
      <c r="C4" s="165"/>
      <c r="D4" s="165"/>
      <c r="E4" s="165"/>
      <c r="F4" s="165"/>
      <c r="G4" s="165"/>
      <c r="H4" s="165"/>
      <c r="I4" s="165"/>
      <c r="J4" s="165"/>
    </row>
    <row r="5" spans="1:10" x14ac:dyDescent="0.25">
      <c r="A5" s="164" t="s">
        <v>377</v>
      </c>
      <c r="B5" s="164"/>
      <c r="C5" s="164"/>
      <c r="D5" s="164"/>
      <c r="E5" s="164"/>
      <c r="F5" s="164"/>
      <c r="G5" s="164"/>
      <c r="H5" s="164"/>
      <c r="I5" s="164"/>
      <c r="J5" s="164"/>
    </row>
    <row r="6" spans="1:10" ht="53.25" customHeight="1" x14ac:dyDescent="0.25">
      <c r="A6" s="154" t="s">
        <v>80</v>
      </c>
      <c r="B6" s="155"/>
      <c r="C6" s="156"/>
      <c r="D6" s="157" t="s">
        <v>374</v>
      </c>
      <c r="E6" s="158"/>
      <c r="F6" s="158"/>
      <c r="G6" s="158"/>
      <c r="H6" s="158"/>
      <c r="I6" s="158"/>
      <c r="J6" s="159"/>
    </row>
    <row r="7" spans="1:10" x14ac:dyDescent="0.25">
      <c r="A7" s="154" t="s">
        <v>344</v>
      </c>
      <c r="B7" s="155"/>
      <c r="C7" s="156"/>
      <c r="D7" s="160" t="s">
        <v>373</v>
      </c>
      <c r="E7" s="161"/>
      <c r="F7" s="161"/>
      <c r="G7" s="161"/>
      <c r="H7" s="161"/>
      <c r="I7" s="161"/>
      <c r="J7" s="162"/>
    </row>
    <row r="8" spans="1:10" ht="15.75" customHeight="1" x14ac:dyDescent="0.25">
      <c r="A8" s="172" t="s">
        <v>345</v>
      </c>
      <c r="B8" s="172"/>
      <c r="C8" s="172"/>
      <c r="D8" s="172"/>
      <c r="E8" s="172"/>
      <c r="F8" s="172"/>
      <c r="G8" s="172"/>
      <c r="H8" s="172"/>
      <c r="I8" s="172"/>
      <c r="J8" s="172"/>
    </row>
    <row r="9" spans="1:10" ht="15.75" customHeight="1" x14ac:dyDescent="0.25">
      <c r="A9" s="173" t="s">
        <v>0</v>
      </c>
      <c r="B9" s="176" t="s">
        <v>2</v>
      </c>
      <c r="C9" s="179" t="s">
        <v>18</v>
      </c>
      <c r="D9" s="179"/>
      <c r="E9" s="179"/>
      <c r="F9" s="179"/>
      <c r="G9" s="179"/>
      <c r="H9" s="179"/>
      <c r="I9" s="179"/>
      <c r="J9" s="179"/>
    </row>
    <row r="10" spans="1:10" ht="33.75" customHeight="1" x14ac:dyDescent="0.25">
      <c r="A10" s="174"/>
      <c r="B10" s="177"/>
      <c r="C10" s="180" t="s">
        <v>8</v>
      </c>
      <c r="D10" s="180"/>
      <c r="E10" s="180"/>
      <c r="F10" s="180"/>
      <c r="G10" s="180" t="s">
        <v>53</v>
      </c>
      <c r="H10" s="180"/>
      <c r="I10" s="180"/>
      <c r="J10" s="180"/>
    </row>
    <row r="11" spans="1:10" s="8" customFormat="1" ht="63" x14ac:dyDescent="0.25">
      <c r="A11" s="175"/>
      <c r="B11" s="178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320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321</v>
      </c>
      <c r="C14" s="131">
        <v>0.23</v>
      </c>
      <c r="D14" s="131" t="s">
        <v>322</v>
      </c>
      <c r="E14" s="131"/>
      <c r="F14" s="131" t="s">
        <v>323</v>
      </c>
      <c r="G14" s="14" t="s">
        <v>324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18" t="s">
        <v>40</v>
      </c>
      <c r="B15" s="13" t="s">
        <v>321</v>
      </c>
      <c r="C15" s="131">
        <v>0.4</v>
      </c>
      <c r="D15" s="131" t="s">
        <v>325</v>
      </c>
      <c r="E15" s="131"/>
      <c r="F15" s="131" t="s">
        <v>323</v>
      </c>
      <c r="G15" s="14" t="s">
        <v>324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18" t="s">
        <v>69</v>
      </c>
      <c r="B16" s="13" t="s">
        <v>321</v>
      </c>
      <c r="C16" s="131">
        <v>0.4</v>
      </c>
      <c r="D16" s="131" t="s">
        <v>326</v>
      </c>
      <c r="E16" s="131"/>
      <c r="F16" s="131" t="s">
        <v>323</v>
      </c>
      <c r="G16" s="14" t="s">
        <v>324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321</v>
      </c>
      <c r="C17" s="118" t="s">
        <v>119</v>
      </c>
      <c r="D17" s="131" t="s">
        <v>327</v>
      </c>
      <c r="E17" s="131"/>
      <c r="F17" s="131" t="s">
        <v>323</v>
      </c>
      <c r="G17" s="14" t="s">
        <v>324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328</v>
      </c>
      <c r="E18" s="131"/>
      <c r="F18" s="131" t="s">
        <v>10</v>
      </c>
      <c r="G18" s="14" t="s">
        <v>329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330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331</v>
      </c>
      <c r="C20" s="131" t="s">
        <v>52</v>
      </c>
      <c r="D20" s="131" t="s">
        <v>332</v>
      </c>
      <c r="E20" s="131"/>
      <c r="F20" s="131" t="s">
        <v>334</v>
      </c>
      <c r="G20" s="14" t="s">
        <v>335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331</v>
      </c>
      <c r="C21" s="131" t="s">
        <v>52</v>
      </c>
      <c r="D21" s="131" t="s">
        <v>333</v>
      </c>
      <c r="E21" s="131"/>
      <c r="F21" s="131" t="s">
        <v>358</v>
      </c>
      <c r="G21" s="14" t="s">
        <v>335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336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337</v>
      </c>
      <c r="C23" s="131" t="s">
        <v>52</v>
      </c>
      <c r="D23" s="131" t="s">
        <v>338</v>
      </c>
      <c r="E23" s="131"/>
      <c r="F23" s="131" t="s">
        <v>10</v>
      </c>
      <c r="G23" s="14" t="s">
        <v>339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340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341</v>
      </c>
      <c r="C25" s="131" t="s">
        <v>52</v>
      </c>
      <c r="D25" s="131" t="s">
        <v>343</v>
      </c>
      <c r="E25" s="131"/>
      <c r="F25" s="131" t="s">
        <v>12</v>
      </c>
      <c r="G25" s="14" t="s">
        <v>342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7"/>
      <c r="B28" s="167"/>
      <c r="H28" s="133"/>
      <c r="I28" s="133"/>
    </row>
    <row r="29" spans="1:10" s="31" customFormat="1" ht="41.25" customHeight="1" x14ac:dyDescent="0.25">
      <c r="A29" s="167"/>
      <c r="B29" s="167"/>
      <c r="H29" s="133"/>
      <c r="I29" s="133"/>
    </row>
    <row r="30" spans="1:10" s="31" customFormat="1" ht="38.25" customHeight="1" x14ac:dyDescent="0.25">
      <c r="A30" s="167"/>
      <c r="B30" s="167"/>
      <c r="H30" s="133"/>
      <c r="I30" s="133"/>
    </row>
    <row r="31" spans="1:10" s="31" customFormat="1" ht="18.75" customHeight="1" x14ac:dyDescent="0.25">
      <c r="A31" s="168"/>
      <c r="B31" s="168"/>
      <c r="H31" s="133"/>
      <c r="I31" s="133"/>
    </row>
    <row r="32" spans="1:10" s="31" customFormat="1" ht="217.5" customHeight="1" x14ac:dyDescent="0.25">
      <c r="A32" s="169"/>
      <c r="B32" s="170"/>
      <c r="H32" s="133"/>
      <c r="I32" s="133"/>
    </row>
    <row r="33" spans="1:2" ht="53.25" customHeight="1" x14ac:dyDescent="0.25">
      <c r="A33" s="169"/>
      <c r="B33" s="171"/>
    </row>
    <row r="34" spans="1:2" x14ac:dyDescent="0.25">
      <c r="A34" s="166"/>
      <c r="B34" s="166"/>
    </row>
    <row r="35" spans="1:2" x14ac:dyDescent="0.25">
      <c r="B35" s="115"/>
    </row>
    <row r="39" spans="1:2" x14ac:dyDescent="0.25">
      <c r="B39" s="115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23" activePane="bottomLeft" state="frozen"/>
      <selection pane="bottomLeft" activeCell="G31" sqref="G31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72" t="s">
        <v>348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0" ht="15.75" customHeight="1" x14ac:dyDescent="0.25">
      <c r="A2" s="173" t="s">
        <v>0</v>
      </c>
      <c r="B2" s="176" t="s">
        <v>2</v>
      </c>
      <c r="C2" s="179" t="s">
        <v>18</v>
      </c>
      <c r="D2" s="179"/>
      <c r="E2" s="179"/>
      <c r="F2" s="179"/>
      <c r="G2" s="179"/>
      <c r="H2" s="179"/>
      <c r="I2" s="179"/>
      <c r="J2" s="179"/>
    </row>
    <row r="3" spans="1:10" ht="33.75" customHeight="1" x14ac:dyDescent="0.25">
      <c r="A3" s="174"/>
      <c r="B3" s="177"/>
      <c r="C3" s="180" t="s">
        <v>8</v>
      </c>
      <c r="D3" s="180"/>
      <c r="E3" s="180"/>
      <c r="F3" s="180"/>
      <c r="G3" s="180" t="s">
        <v>53</v>
      </c>
      <c r="H3" s="180"/>
      <c r="I3" s="180"/>
      <c r="J3" s="180"/>
    </row>
    <row r="4" spans="1:10" s="8" customFormat="1" ht="63" x14ac:dyDescent="0.25">
      <c r="A4" s="175"/>
      <c r="B4" s="178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E7*H7*I7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8" si="0">E8*H8*I8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39" t="s">
        <v>75</v>
      </c>
      <c r="D13" s="139" t="s">
        <v>366</v>
      </c>
      <c r="E13" s="139"/>
      <c r="F13" s="139" t="s">
        <v>10</v>
      </c>
      <c r="G13" s="14" t="s">
        <v>280</v>
      </c>
      <c r="H13" s="3">
        <v>800</v>
      </c>
      <c r="I13" s="3">
        <v>1.03</v>
      </c>
      <c r="J13" s="9">
        <f t="shared" si="0"/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107</v>
      </c>
      <c r="E14" s="116"/>
      <c r="F14" s="116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16" t="s">
        <v>75</v>
      </c>
      <c r="D15" s="116" t="s">
        <v>108</v>
      </c>
      <c r="E15" s="116"/>
      <c r="F15" s="116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31" t="s">
        <v>75</v>
      </c>
      <c r="D16" s="131" t="s">
        <v>282</v>
      </c>
      <c r="E16" s="131"/>
      <c r="F16" s="131" t="s">
        <v>10</v>
      </c>
      <c r="G16" s="14" t="s">
        <v>281</v>
      </c>
      <c r="H16" s="3">
        <v>775</v>
      </c>
      <c r="I16" s="3">
        <v>1.03</v>
      </c>
      <c r="J16" s="9">
        <f t="shared" si="0"/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283</v>
      </c>
      <c r="E17" s="116"/>
      <c r="F17" s="116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240</v>
      </c>
      <c r="B18" s="13" t="s">
        <v>369</v>
      </c>
      <c r="C18" s="116" t="s">
        <v>75</v>
      </c>
      <c r="D18" s="131" t="s">
        <v>284</v>
      </c>
      <c r="E18" s="116"/>
      <c r="F18" s="116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303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286</v>
      </c>
      <c r="C20" s="131" t="s">
        <v>52</v>
      </c>
      <c r="D20" s="131" t="s">
        <v>182</v>
      </c>
      <c r="E20" s="131"/>
      <c r="F20" s="131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18" t="s">
        <v>42</v>
      </c>
      <c r="B21" s="13" t="s">
        <v>286</v>
      </c>
      <c r="C21" s="131" t="s">
        <v>52</v>
      </c>
      <c r="D21" s="131" t="s">
        <v>183</v>
      </c>
      <c r="E21" s="131"/>
      <c r="F21" s="131" t="s">
        <v>189</v>
      </c>
      <c r="G21" s="14" t="s">
        <v>181</v>
      </c>
      <c r="H21" s="3">
        <v>5</v>
      </c>
      <c r="I21" s="3">
        <v>1</v>
      </c>
      <c r="J21" s="9">
        <f t="shared" ref="J21:J26" si="1">E21*H21*I21</f>
        <v>0</v>
      </c>
    </row>
    <row r="22" spans="1:10" s="16" customFormat="1" ht="65.25" customHeight="1" x14ac:dyDescent="0.25">
      <c r="A22" s="118" t="s">
        <v>170</v>
      </c>
      <c r="B22" s="13" t="s">
        <v>286</v>
      </c>
      <c r="C22" s="131" t="s">
        <v>52</v>
      </c>
      <c r="D22" s="131" t="s">
        <v>184</v>
      </c>
      <c r="E22" s="131"/>
      <c r="F22" s="131" t="s">
        <v>189</v>
      </c>
      <c r="G22" s="14" t="s">
        <v>181</v>
      </c>
      <c r="H22" s="3">
        <v>10</v>
      </c>
      <c r="I22" s="3">
        <v>1</v>
      </c>
      <c r="J22" s="9">
        <f t="shared" si="1"/>
        <v>0</v>
      </c>
    </row>
    <row r="23" spans="1:10" s="16" customFormat="1" ht="65.25" customHeight="1" x14ac:dyDescent="0.25">
      <c r="A23" s="118" t="s">
        <v>171</v>
      </c>
      <c r="B23" s="13" t="s">
        <v>286</v>
      </c>
      <c r="C23" s="131" t="s">
        <v>52</v>
      </c>
      <c r="D23" s="131" t="s">
        <v>185</v>
      </c>
      <c r="E23" s="131"/>
      <c r="F23" s="131" t="s">
        <v>189</v>
      </c>
      <c r="G23" s="14" t="s">
        <v>181</v>
      </c>
      <c r="H23" s="3">
        <v>40</v>
      </c>
      <c r="I23" s="3">
        <v>1</v>
      </c>
      <c r="J23" s="9">
        <f t="shared" si="1"/>
        <v>0</v>
      </c>
    </row>
    <row r="24" spans="1:10" s="16" customFormat="1" ht="65.25" customHeight="1" x14ac:dyDescent="0.25">
      <c r="A24" s="118" t="s">
        <v>172</v>
      </c>
      <c r="B24" s="13" t="s">
        <v>286</v>
      </c>
      <c r="C24" s="131" t="s">
        <v>52</v>
      </c>
      <c r="D24" s="131" t="s">
        <v>186</v>
      </c>
      <c r="E24" s="131"/>
      <c r="F24" s="131" t="s">
        <v>189</v>
      </c>
      <c r="G24" s="14" t="s">
        <v>181</v>
      </c>
      <c r="H24" s="3">
        <v>70</v>
      </c>
      <c r="I24" s="3">
        <v>1</v>
      </c>
      <c r="J24" s="9">
        <f t="shared" si="1"/>
        <v>0</v>
      </c>
    </row>
    <row r="25" spans="1:10" s="16" customFormat="1" ht="65.25" customHeight="1" x14ac:dyDescent="0.25">
      <c r="A25" s="118" t="s">
        <v>175</v>
      </c>
      <c r="B25" s="13" t="s">
        <v>286</v>
      </c>
      <c r="C25" s="131" t="s">
        <v>52</v>
      </c>
      <c r="D25" s="131" t="s">
        <v>187</v>
      </c>
      <c r="E25" s="131"/>
      <c r="F25" s="131" t="s">
        <v>189</v>
      </c>
      <c r="G25" s="14" t="s">
        <v>181</v>
      </c>
      <c r="H25" s="3">
        <v>300</v>
      </c>
      <c r="I25" s="3">
        <v>1</v>
      </c>
      <c r="J25" s="9">
        <f t="shared" si="1"/>
        <v>0</v>
      </c>
    </row>
    <row r="26" spans="1:10" s="16" customFormat="1" ht="65.25" customHeight="1" x14ac:dyDescent="0.25">
      <c r="A26" s="118" t="s">
        <v>176</v>
      </c>
      <c r="B26" s="13" t="s">
        <v>286</v>
      </c>
      <c r="C26" s="131" t="s">
        <v>52</v>
      </c>
      <c r="D26" s="131" t="s">
        <v>188</v>
      </c>
      <c r="E26" s="131"/>
      <c r="F26" s="131" t="s">
        <v>189</v>
      </c>
      <c r="G26" s="14" t="s">
        <v>181</v>
      </c>
      <c r="H26" s="3">
        <v>500</v>
      </c>
      <c r="I26" s="3">
        <v>1</v>
      </c>
      <c r="J26" s="9">
        <f t="shared" si="1"/>
        <v>0</v>
      </c>
    </row>
    <row r="27" spans="1:10" s="16" customFormat="1" ht="56.25" customHeight="1" x14ac:dyDescent="0.25">
      <c r="A27" s="118" t="s">
        <v>118</v>
      </c>
      <c r="B27" s="13" t="s">
        <v>293</v>
      </c>
      <c r="C27" s="131" t="s">
        <v>52</v>
      </c>
      <c r="D27" s="131" t="s">
        <v>52</v>
      </c>
      <c r="E27" s="131" t="s">
        <v>52</v>
      </c>
      <c r="F27" s="131" t="s">
        <v>52</v>
      </c>
      <c r="G27" s="131" t="s">
        <v>52</v>
      </c>
      <c r="H27" s="131" t="s">
        <v>52</v>
      </c>
      <c r="I27" s="131" t="s">
        <v>52</v>
      </c>
      <c r="J27" s="131" t="s">
        <v>52</v>
      </c>
    </row>
    <row r="28" spans="1:10" s="16" customFormat="1" ht="54" customHeight="1" x14ac:dyDescent="0.25">
      <c r="A28" s="118" t="s">
        <v>43</v>
      </c>
      <c r="B28" s="13" t="s">
        <v>294</v>
      </c>
      <c r="C28" s="139" t="s">
        <v>75</v>
      </c>
      <c r="D28" s="139" t="s">
        <v>367</v>
      </c>
      <c r="E28" s="139"/>
      <c r="F28" s="139" t="s">
        <v>301</v>
      </c>
      <c r="G28" s="14" t="s">
        <v>117</v>
      </c>
      <c r="H28" s="3">
        <v>239</v>
      </c>
      <c r="I28" s="3">
        <v>1.03</v>
      </c>
      <c r="J28" s="9">
        <f t="shared" ref="J28" si="2">E28*H28</f>
        <v>0</v>
      </c>
    </row>
    <row r="29" spans="1:10" s="16" customFormat="1" ht="54" customHeight="1" x14ac:dyDescent="0.25">
      <c r="A29" s="118" t="s">
        <v>43</v>
      </c>
      <c r="B29" s="13" t="s">
        <v>294</v>
      </c>
      <c r="C29" s="131" t="s">
        <v>75</v>
      </c>
      <c r="D29" s="131" t="s">
        <v>295</v>
      </c>
      <c r="E29" s="131"/>
      <c r="F29" s="131" t="s">
        <v>301</v>
      </c>
      <c r="G29" s="14" t="s">
        <v>117</v>
      </c>
      <c r="H29" s="3">
        <v>309</v>
      </c>
      <c r="I29" s="3">
        <v>1.03</v>
      </c>
      <c r="J29" s="9">
        <f t="shared" ref="J29:J34" si="3">E29*H29</f>
        <v>0</v>
      </c>
    </row>
    <row r="30" spans="1:10" s="16" customFormat="1" ht="54" customHeight="1" x14ac:dyDescent="0.25">
      <c r="A30" s="118" t="s">
        <v>44</v>
      </c>
      <c r="B30" s="13" t="s">
        <v>294</v>
      </c>
      <c r="C30" s="131" t="s">
        <v>75</v>
      </c>
      <c r="D30" s="131" t="s">
        <v>296</v>
      </c>
      <c r="E30" s="131"/>
      <c r="F30" s="131" t="s">
        <v>301</v>
      </c>
      <c r="G30" s="14" t="s">
        <v>117</v>
      </c>
      <c r="H30" s="3">
        <v>395</v>
      </c>
      <c r="I30" s="3">
        <v>1.03</v>
      </c>
      <c r="J30" s="9">
        <f t="shared" si="3"/>
        <v>0</v>
      </c>
    </row>
    <row r="31" spans="1:10" s="16" customFormat="1" ht="54" customHeight="1" x14ac:dyDescent="0.25">
      <c r="A31" s="118" t="s">
        <v>253</v>
      </c>
      <c r="B31" s="13" t="s">
        <v>294</v>
      </c>
      <c r="C31" s="131" t="s">
        <v>75</v>
      </c>
      <c r="D31" s="131" t="s">
        <v>297</v>
      </c>
      <c r="E31" s="131"/>
      <c r="F31" s="131" t="s">
        <v>301</v>
      </c>
      <c r="G31" s="14" t="s">
        <v>117</v>
      </c>
      <c r="H31" s="3">
        <v>532</v>
      </c>
      <c r="I31" s="3">
        <v>1.03</v>
      </c>
      <c r="J31" s="9">
        <f t="shared" si="3"/>
        <v>0</v>
      </c>
    </row>
    <row r="32" spans="1:10" s="16" customFormat="1" ht="54" customHeight="1" x14ac:dyDescent="0.25">
      <c r="A32" s="118" t="s">
        <v>254</v>
      </c>
      <c r="B32" s="13" t="s">
        <v>294</v>
      </c>
      <c r="C32" s="131" t="s">
        <v>75</v>
      </c>
      <c r="D32" s="131" t="s">
        <v>298</v>
      </c>
      <c r="E32" s="131"/>
      <c r="F32" s="131" t="s">
        <v>301</v>
      </c>
      <c r="G32" s="14" t="s">
        <v>117</v>
      </c>
      <c r="H32" s="3">
        <v>886</v>
      </c>
      <c r="I32" s="3">
        <v>1.03</v>
      </c>
      <c r="J32" s="9">
        <f t="shared" si="3"/>
        <v>0</v>
      </c>
    </row>
    <row r="33" spans="1:10" s="16" customFormat="1" ht="54" customHeight="1" x14ac:dyDescent="0.25">
      <c r="A33" s="118" t="s">
        <v>255</v>
      </c>
      <c r="B33" s="13" t="s">
        <v>294</v>
      </c>
      <c r="C33" s="131" t="s">
        <v>75</v>
      </c>
      <c r="D33" s="131" t="s">
        <v>299</v>
      </c>
      <c r="E33" s="131"/>
      <c r="F33" s="131" t="s">
        <v>301</v>
      </c>
      <c r="G33" s="14" t="s">
        <v>117</v>
      </c>
      <c r="H33" s="3">
        <v>264</v>
      </c>
      <c r="I33" s="3">
        <v>1.03</v>
      </c>
      <c r="J33" s="9">
        <f t="shared" si="3"/>
        <v>0</v>
      </c>
    </row>
    <row r="34" spans="1:10" s="16" customFormat="1" ht="54" customHeight="1" x14ac:dyDescent="0.25">
      <c r="A34" s="118" t="s">
        <v>256</v>
      </c>
      <c r="B34" s="13" t="s">
        <v>294</v>
      </c>
      <c r="C34" s="131" t="s">
        <v>75</v>
      </c>
      <c r="D34" s="131" t="s">
        <v>300</v>
      </c>
      <c r="E34" s="131"/>
      <c r="F34" s="131" t="s">
        <v>301</v>
      </c>
      <c r="G34" s="14" t="s">
        <v>117</v>
      </c>
      <c r="H34" s="3">
        <v>1777</v>
      </c>
      <c r="I34" s="3">
        <v>1.03</v>
      </c>
      <c r="J34" s="9">
        <f t="shared" si="3"/>
        <v>0</v>
      </c>
    </row>
    <row r="35" spans="1:10" s="16" customFormat="1" ht="65.25" customHeight="1" x14ac:dyDescent="0.25">
      <c r="A35" s="118" t="s">
        <v>72</v>
      </c>
      <c r="B35" s="13" t="s">
        <v>302</v>
      </c>
      <c r="C35" s="131" t="s">
        <v>52</v>
      </c>
      <c r="D35" s="131" t="s">
        <v>52</v>
      </c>
      <c r="E35" s="131" t="s">
        <v>52</v>
      </c>
      <c r="F35" s="131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18" t="s">
        <v>51</v>
      </c>
      <c r="B36" s="13" t="s">
        <v>294</v>
      </c>
      <c r="C36" s="131" t="s">
        <v>52</v>
      </c>
      <c r="D36" s="131" t="s">
        <v>182</v>
      </c>
      <c r="E36" s="131"/>
      <c r="F36" s="131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18" t="s">
        <v>190</v>
      </c>
      <c r="B37" s="13" t="s">
        <v>294</v>
      </c>
      <c r="C37" s="131" t="s">
        <v>52</v>
      </c>
      <c r="D37" s="131" t="s">
        <v>183</v>
      </c>
      <c r="E37" s="131"/>
      <c r="F37" s="131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274</v>
      </c>
      <c r="B38" s="13" t="s">
        <v>294</v>
      </c>
      <c r="C38" s="131" t="s">
        <v>52</v>
      </c>
      <c r="D38" s="131" t="s">
        <v>184</v>
      </c>
      <c r="E38" s="131"/>
      <c r="F38" s="131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275</v>
      </c>
      <c r="B39" s="13" t="s">
        <v>294</v>
      </c>
      <c r="C39" s="131" t="s">
        <v>52</v>
      </c>
      <c r="D39" s="131" t="s">
        <v>185</v>
      </c>
      <c r="E39" s="131"/>
      <c r="F39" s="131" t="s">
        <v>189</v>
      </c>
      <c r="G39" s="14" t="s">
        <v>181</v>
      </c>
      <c r="H39" s="3">
        <v>40</v>
      </c>
      <c r="I39" s="3">
        <v>1</v>
      </c>
      <c r="J39" s="9">
        <f>E39*H39*I39</f>
        <v>0</v>
      </c>
    </row>
    <row r="40" spans="1:10" s="16" customFormat="1" ht="65.25" customHeight="1" x14ac:dyDescent="0.25">
      <c r="A40" s="118" t="s">
        <v>276</v>
      </c>
      <c r="B40" s="13" t="s">
        <v>294</v>
      </c>
      <c r="C40" s="131" t="s">
        <v>52</v>
      </c>
      <c r="D40" s="131" t="s">
        <v>186</v>
      </c>
      <c r="E40" s="131"/>
      <c r="F40" s="131" t="s">
        <v>189</v>
      </c>
      <c r="G40" s="14" t="s">
        <v>181</v>
      </c>
      <c r="H40" s="3">
        <v>70</v>
      </c>
      <c r="I40" s="3">
        <v>1</v>
      </c>
      <c r="J40" s="9">
        <f t="shared" ref="J40:J42" si="4">E40*H40*I40</f>
        <v>0</v>
      </c>
    </row>
    <row r="41" spans="1:10" s="16" customFormat="1" ht="65.25" customHeight="1" x14ac:dyDescent="0.25">
      <c r="A41" s="118" t="s">
        <v>277</v>
      </c>
      <c r="B41" s="13" t="s">
        <v>294</v>
      </c>
      <c r="C41" s="131" t="s">
        <v>52</v>
      </c>
      <c r="D41" s="131" t="s">
        <v>187</v>
      </c>
      <c r="E41" s="131"/>
      <c r="F41" s="131" t="s">
        <v>189</v>
      </c>
      <c r="G41" s="14" t="s">
        <v>181</v>
      </c>
      <c r="H41" s="3">
        <v>300</v>
      </c>
      <c r="I41" s="3">
        <v>1</v>
      </c>
      <c r="J41" s="9">
        <f t="shared" si="4"/>
        <v>0</v>
      </c>
    </row>
    <row r="42" spans="1:10" s="16" customFormat="1" ht="65.25" customHeight="1" x14ac:dyDescent="0.25">
      <c r="A42" s="118" t="s">
        <v>292</v>
      </c>
      <c r="B42" s="13" t="s">
        <v>294</v>
      </c>
      <c r="C42" s="131" t="s">
        <v>52</v>
      </c>
      <c r="D42" s="131" t="s">
        <v>188</v>
      </c>
      <c r="E42" s="131"/>
      <c r="F42" s="131" t="s">
        <v>189</v>
      </c>
      <c r="G42" s="14" t="s">
        <v>181</v>
      </c>
      <c r="H42" s="3">
        <v>500</v>
      </c>
      <c r="I42" s="3">
        <v>1</v>
      </c>
      <c r="J42" s="9">
        <f t="shared" si="4"/>
        <v>0</v>
      </c>
    </row>
    <row r="43" spans="1:10" ht="88.5" customHeight="1" x14ac:dyDescent="0.25">
      <c r="A43" s="49" t="s">
        <v>73</v>
      </c>
      <c r="B43" s="13" t="s">
        <v>306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307</v>
      </c>
      <c r="C44" s="45" t="s">
        <v>75</v>
      </c>
      <c r="D44" s="131" t="s">
        <v>309</v>
      </c>
      <c r="E44" s="45"/>
      <c r="F44" s="45" t="s">
        <v>301</v>
      </c>
      <c r="G44" s="132" t="s">
        <v>308</v>
      </c>
      <c r="H44" s="132">
        <v>1358</v>
      </c>
      <c r="I44" s="132">
        <v>1.06</v>
      </c>
      <c r="J44" s="114">
        <f>+E44*H44</f>
        <v>0</v>
      </c>
    </row>
    <row r="45" spans="1:10" s="16" customFormat="1" ht="65.25" customHeight="1" x14ac:dyDescent="0.25">
      <c r="A45" s="118" t="s">
        <v>74</v>
      </c>
      <c r="B45" s="13" t="s">
        <v>310</v>
      </c>
      <c r="C45" s="131" t="s">
        <v>52</v>
      </c>
      <c r="D45" s="131" t="s">
        <v>52</v>
      </c>
      <c r="E45" s="131" t="s">
        <v>52</v>
      </c>
      <c r="F45" s="131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18" t="s">
        <v>47</v>
      </c>
      <c r="B46" s="13" t="s">
        <v>307</v>
      </c>
      <c r="C46" s="131" t="s">
        <v>52</v>
      </c>
      <c r="D46" s="131" t="s">
        <v>182</v>
      </c>
      <c r="E46" s="131"/>
      <c r="F46" s="131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18" t="s">
        <v>48</v>
      </c>
      <c r="B47" s="13" t="s">
        <v>307</v>
      </c>
      <c r="C47" s="131" t="s">
        <v>52</v>
      </c>
      <c r="D47" s="131" t="s">
        <v>183</v>
      </c>
      <c r="E47" s="131"/>
      <c r="F47" s="131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191</v>
      </c>
      <c r="B48" s="13" t="s">
        <v>307</v>
      </c>
      <c r="C48" s="131" t="s">
        <v>52</v>
      </c>
      <c r="D48" s="131" t="s">
        <v>184</v>
      </c>
      <c r="E48" s="131"/>
      <c r="F48" s="131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192</v>
      </c>
      <c r="B49" s="13" t="s">
        <v>307</v>
      </c>
      <c r="C49" s="131" t="s">
        <v>52</v>
      </c>
      <c r="D49" s="131" t="s">
        <v>185</v>
      </c>
      <c r="E49" s="131"/>
      <c r="F49" s="131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193</v>
      </c>
      <c r="B50" s="13" t="s">
        <v>307</v>
      </c>
      <c r="C50" s="131" t="s">
        <v>52</v>
      </c>
      <c r="D50" s="131" t="s">
        <v>186</v>
      </c>
      <c r="E50" s="131"/>
      <c r="F50" s="131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18" t="s">
        <v>194</v>
      </c>
      <c r="B51" s="13" t="s">
        <v>307</v>
      </c>
      <c r="C51" s="131" t="s">
        <v>52</v>
      </c>
      <c r="D51" s="131" t="s">
        <v>187</v>
      </c>
      <c r="E51" s="131"/>
      <c r="F51" s="131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18" t="s">
        <v>311</v>
      </c>
      <c r="B52" s="13" t="s">
        <v>307</v>
      </c>
      <c r="C52" s="131" t="s">
        <v>52</v>
      </c>
      <c r="D52" s="131" t="s">
        <v>188</v>
      </c>
      <c r="E52" s="131"/>
      <c r="F52" s="131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3" t="s">
        <v>290</v>
      </c>
      <c r="H54" s="117">
        <v>1615</v>
      </c>
      <c r="I54" s="132">
        <v>1.03</v>
      </c>
      <c r="J54" s="114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375</v>
      </c>
      <c r="E55" s="45">
        <v>12</v>
      </c>
      <c r="F55" s="45" t="s">
        <v>10</v>
      </c>
      <c r="G55" s="113" t="s">
        <v>291</v>
      </c>
      <c r="H55" s="117">
        <v>1649</v>
      </c>
      <c r="I55" s="132">
        <v>1.01</v>
      </c>
      <c r="J55" s="114">
        <f>E55*H55*I55</f>
        <v>19985.88</v>
      </c>
    </row>
    <row r="56" spans="1:10" s="16" customFormat="1" ht="65.25" customHeight="1" x14ac:dyDescent="0.25">
      <c r="A56" s="118" t="s">
        <v>312</v>
      </c>
      <c r="B56" s="13" t="s">
        <v>304</v>
      </c>
      <c r="C56" s="131" t="s">
        <v>52</v>
      </c>
      <c r="D56" s="131" t="s">
        <v>52</v>
      </c>
      <c r="E56" s="131" t="s">
        <v>52</v>
      </c>
      <c r="F56" s="131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18" t="s">
        <v>313</v>
      </c>
      <c r="B57" s="13" t="s">
        <v>305</v>
      </c>
      <c r="C57" s="131" t="s">
        <v>52</v>
      </c>
      <c r="D57" s="131" t="s">
        <v>182</v>
      </c>
      <c r="E57" s="131"/>
      <c r="F57" s="131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314</v>
      </c>
      <c r="B58" s="13" t="s">
        <v>305</v>
      </c>
      <c r="C58" s="131" t="s">
        <v>52</v>
      </c>
      <c r="D58" s="131" t="s">
        <v>183</v>
      </c>
      <c r="E58" s="131"/>
      <c r="F58" s="131" t="s">
        <v>189</v>
      </c>
      <c r="G58" s="14" t="s">
        <v>181</v>
      </c>
      <c r="H58" s="3">
        <v>5</v>
      </c>
      <c r="I58" s="3">
        <v>1</v>
      </c>
      <c r="J58" s="9">
        <f>E58*H58*I58</f>
        <v>0</v>
      </c>
    </row>
    <row r="59" spans="1:10" s="16" customFormat="1" ht="65.25" customHeight="1" x14ac:dyDescent="0.25">
      <c r="A59" s="118" t="s">
        <v>315</v>
      </c>
      <c r="B59" s="13" t="s">
        <v>305</v>
      </c>
      <c r="C59" s="131" t="s">
        <v>52</v>
      </c>
      <c r="D59" s="131" t="s">
        <v>184</v>
      </c>
      <c r="E59" s="131"/>
      <c r="F59" s="131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316</v>
      </c>
      <c r="B60" s="13" t="s">
        <v>305</v>
      </c>
      <c r="C60" s="131" t="s">
        <v>52</v>
      </c>
      <c r="D60" s="131" t="s">
        <v>185</v>
      </c>
      <c r="E60" s="131"/>
      <c r="F60" s="131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317</v>
      </c>
      <c r="B61" s="13" t="s">
        <v>305</v>
      </c>
      <c r="C61" s="131" t="s">
        <v>52</v>
      </c>
      <c r="D61" s="131" t="s">
        <v>186</v>
      </c>
      <c r="E61" s="131"/>
      <c r="F61" s="131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18" t="s">
        <v>318</v>
      </c>
      <c r="B62" s="13" t="s">
        <v>305</v>
      </c>
      <c r="C62" s="131" t="s">
        <v>52</v>
      </c>
      <c r="D62" s="131" t="s">
        <v>187</v>
      </c>
      <c r="E62" s="131"/>
      <c r="F62" s="131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18" t="s">
        <v>319</v>
      </c>
      <c r="B63" s="13" t="s">
        <v>305</v>
      </c>
      <c r="C63" s="131" t="s">
        <v>52</v>
      </c>
      <c r="D63" s="131" t="s">
        <v>188</v>
      </c>
      <c r="E63" s="131"/>
      <c r="F63" s="131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2" t="s">
        <v>52</v>
      </c>
      <c r="D64" s="112" t="s">
        <v>52</v>
      </c>
      <c r="E64" s="112" t="s">
        <v>52</v>
      </c>
      <c r="F64" s="112" t="s">
        <v>52</v>
      </c>
      <c r="G64" s="112" t="s">
        <v>52</v>
      </c>
      <c r="H64" s="116" t="s">
        <v>52</v>
      </c>
      <c r="I64" s="131" t="s">
        <v>52</v>
      </c>
      <c r="J64" s="19">
        <f>SUM(J7:J18,J20:J26,J28:J34,J36:J42,J44,J46:J52,J54:J55,J57:J63)</f>
        <v>19985.88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7"/>
      <c r="B66" s="167"/>
      <c r="H66" s="121"/>
      <c r="I66" s="133"/>
    </row>
    <row r="67" spans="1:9" s="31" customFormat="1" ht="41.25" customHeight="1" x14ac:dyDescent="0.25">
      <c r="A67" s="167"/>
      <c r="B67" s="167"/>
      <c r="H67" s="121"/>
      <c r="I67" s="133"/>
    </row>
    <row r="68" spans="1:9" s="31" customFormat="1" ht="38.25" customHeight="1" x14ac:dyDescent="0.25">
      <c r="A68" s="167"/>
      <c r="B68" s="167"/>
      <c r="H68" s="121"/>
      <c r="I68" s="133"/>
    </row>
    <row r="69" spans="1:9" s="31" customFormat="1" ht="18.75" customHeight="1" x14ac:dyDescent="0.25">
      <c r="A69" s="168"/>
      <c r="B69" s="168"/>
      <c r="H69" s="121"/>
      <c r="I69" s="133"/>
    </row>
    <row r="70" spans="1:9" s="31" customFormat="1" ht="217.5" customHeight="1" x14ac:dyDescent="0.25">
      <c r="A70" s="169"/>
      <c r="B70" s="170"/>
      <c r="H70" s="121"/>
      <c r="I70" s="133"/>
    </row>
    <row r="71" spans="1:9" ht="53.25" customHeight="1" x14ac:dyDescent="0.25">
      <c r="A71" s="169"/>
      <c r="B71" s="171"/>
    </row>
    <row r="72" spans="1:9" x14ac:dyDescent="0.25">
      <c r="A72" s="166"/>
      <c r="B72" s="166"/>
    </row>
    <row r="73" spans="1:9" x14ac:dyDescent="0.25">
      <c r="B73" s="115"/>
    </row>
    <row r="77" spans="1:9" x14ac:dyDescent="0.25">
      <c r="B77" s="115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" activePane="bottomLeft" state="frozen"/>
      <selection pane="bottomLeft" activeCell="F7" sqref="F7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72" t="s">
        <v>349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</row>
    <row r="2" spans="1:11" ht="15.75" customHeight="1" x14ac:dyDescent="0.25">
      <c r="A2" s="173" t="s">
        <v>0</v>
      </c>
      <c r="B2" s="176" t="s">
        <v>2</v>
      </c>
      <c r="C2" s="179" t="s">
        <v>18</v>
      </c>
      <c r="D2" s="179"/>
      <c r="E2" s="179"/>
      <c r="F2" s="179"/>
      <c r="G2" s="179"/>
      <c r="H2" s="179"/>
      <c r="I2" s="179"/>
      <c r="J2" s="179"/>
      <c r="K2" s="179"/>
    </row>
    <row r="3" spans="1:11" ht="33.75" customHeight="1" x14ac:dyDescent="0.25">
      <c r="A3" s="174"/>
      <c r="B3" s="177"/>
      <c r="C3" s="180" t="s">
        <v>8</v>
      </c>
      <c r="D3" s="180"/>
      <c r="E3" s="180"/>
      <c r="F3" s="180"/>
      <c r="G3" s="180"/>
      <c r="H3" s="180" t="s">
        <v>53</v>
      </c>
      <c r="I3" s="186"/>
      <c r="J3" s="186"/>
      <c r="K3" s="186"/>
    </row>
    <row r="4" spans="1:11" s="8" customFormat="1" ht="63" x14ac:dyDescent="0.25">
      <c r="A4" s="175"/>
      <c r="B4" s="178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>
        <v>1</v>
      </c>
      <c r="F8" s="126"/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0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>
        <v>1</v>
      </c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>
        <v>1</v>
      </c>
      <c r="F12" s="142"/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0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/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>
        <v>1</v>
      </c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>
        <v>1</v>
      </c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>
        <v>1</v>
      </c>
      <c r="F23" s="126"/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0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>
        <v>1</v>
      </c>
      <c r="F24" s="126"/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0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/>
      <c r="F25" s="126"/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0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>
        <v>1</v>
      </c>
      <c r="F26" s="143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>
        <v>1</v>
      </c>
      <c r="F27" s="126"/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0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>
        <v>1</v>
      </c>
      <c r="F28" s="126"/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0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>
        <v>1</v>
      </c>
      <c r="F29" s="126"/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0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/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>
        <v>1</v>
      </c>
      <c r="F32" s="126"/>
      <c r="G32" s="126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/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5"/>
      <c r="B76" s="185"/>
    </row>
    <row r="77" spans="1:11" s="31" customFormat="1" ht="41.25" customHeight="1" x14ac:dyDescent="0.25">
      <c r="A77" s="185"/>
      <c r="B77" s="185"/>
    </row>
    <row r="78" spans="1:11" s="31" customFormat="1" ht="38.25" customHeight="1" x14ac:dyDescent="0.25">
      <c r="A78" s="185"/>
      <c r="B78" s="185"/>
    </row>
    <row r="79" spans="1:11" s="31" customFormat="1" ht="18.75" customHeight="1" x14ac:dyDescent="0.25">
      <c r="A79" s="181"/>
      <c r="B79" s="181"/>
    </row>
    <row r="80" spans="1:11" s="31" customFormat="1" ht="42" customHeight="1" x14ac:dyDescent="0.25">
      <c r="A80" s="182"/>
      <c r="B80" s="183"/>
    </row>
    <row r="81" spans="1:2" ht="53.25" customHeight="1" x14ac:dyDescent="0.25">
      <c r="A81" s="182"/>
      <c r="B81" s="184"/>
    </row>
    <row r="82" spans="1:2" x14ac:dyDescent="0.25">
      <c r="A82" s="166"/>
      <c r="B82" s="166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6" activePane="bottomLeft" state="frozen"/>
      <selection activeCell="D1" sqref="D1"/>
      <selection pane="bottomLeft" activeCell="F52" sqref="F52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72" t="s">
        <v>350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</row>
    <row r="3" spans="1:11" ht="15.75" customHeight="1" x14ac:dyDescent="0.25">
      <c r="A3" s="173" t="s">
        <v>0</v>
      </c>
      <c r="B3" s="176" t="s">
        <v>2</v>
      </c>
      <c r="C3" s="179" t="s">
        <v>18</v>
      </c>
      <c r="D3" s="179"/>
      <c r="E3" s="179"/>
      <c r="F3" s="179"/>
      <c r="G3" s="179"/>
      <c r="H3" s="179"/>
      <c r="I3" s="179"/>
      <c r="J3" s="179"/>
      <c r="K3" s="179"/>
    </row>
    <row r="4" spans="1:11" ht="33.75" customHeight="1" x14ac:dyDescent="0.25">
      <c r="A4" s="174"/>
      <c r="B4" s="177"/>
      <c r="C4" s="180" t="s">
        <v>8</v>
      </c>
      <c r="D4" s="180"/>
      <c r="E4" s="180"/>
      <c r="F4" s="180"/>
      <c r="G4" s="180"/>
      <c r="H4" s="180" t="s">
        <v>53</v>
      </c>
      <c r="I4" s="186"/>
      <c r="J4" s="186"/>
      <c r="K4" s="186"/>
    </row>
    <row r="5" spans="1:11" s="8" customFormat="1" ht="63" x14ac:dyDescent="0.25">
      <c r="A5" s="175"/>
      <c r="B5" s="178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>
        <v>1</v>
      </c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>
        <v>1</v>
      </c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35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37">
        <v>0.4</v>
      </c>
      <c r="D10" s="25" t="s">
        <v>138</v>
      </c>
      <c r="E10" s="25">
        <v>2</v>
      </c>
      <c r="F10" s="137"/>
      <c r="G10" s="138" t="s">
        <v>3</v>
      </c>
      <c r="H10" s="14" t="s">
        <v>15</v>
      </c>
      <c r="I10" s="137">
        <v>304</v>
      </c>
      <c r="J10" s="137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139</v>
      </c>
      <c r="E11" s="25">
        <v>1</v>
      </c>
      <c r="F11" s="124"/>
      <c r="G11" s="125" t="s">
        <v>3</v>
      </c>
      <c r="H11" s="14" t="s">
        <v>15</v>
      </c>
      <c r="I11" s="124">
        <v>340</v>
      </c>
      <c r="J11" s="124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140</v>
      </c>
      <c r="E12" s="25">
        <v>1</v>
      </c>
      <c r="F12" s="124"/>
      <c r="G12" s="125" t="s">
        <v>3</v>
      </c>
      <c r="H12" s="14" t="s">
        <v>15</v>
      </c>
      <c r="I12" s="124">
        <v>398</v>
      </c>
      <c r="J12" s="124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46">
        <v>0.4</v>
      </c>
      <c r="D13" s="25" t="s">
        <v>140</v>
      </c>
      <c r="E13" s="25">
        <v>2</v>
      </c>
      <c r="F13" s="146"/>
      <c r="G13" s="147" t="s">
        <v>3</v>
      </c>
      <c r="H13" s="14" t="s">
        <v>15</v>
      </c>
      <c r="I13" s="146">
        <v>398</v>
      </c>
      <c r="J13" s="146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141</v>
      </c>
      <c r="E14" s="25">
        <v>1</v>
      </c>
      <c r="F14" s="124"/>
      <c r="G14" s="125" t="s">
        <v>3</v>
      </c>
      <c r="H14" s="14" t="s">
        <v>15</v>
      </c>
      <c r="I14" s="124">
        <v>448</v>
      </c>
      <c r="J14" s="124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37">
        <v>0.4</v>
      </c>
      <c r="D15" s="25" t="s">
        <v>141</v>
      </c>
      <c r="E15" s="25">
        <v>2</v>
      </c>
      <c r="F15" s="137"/>
      <c r="G15" s="138" t="s">
        <v>3</v>
      </c>
      <c r="H15" s="14" t="s">
        <v>15</v>
      </c>
      <c r="I15" s="137">
        <v>448</v>
      </c>
      <c r="J15" s="137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46">
        <v>0.4</v>
      </c>
      <c r="D16" s="25" t="s">
        <v>142</v>
      </c>
      <c r="E16" s="25">
        <v>1</v>
      </c>
      <c r="F16" s="146"/>
      <c r="G16" s="147" t="s">
        <v>3</v>
      </c>
      <c r="H16" s="14" t="s">
        <v>15</v>
      </c>
      <c r="I16" s="146">
        <v>539</v>
      </c>
      <c r="J16" s="146">
        <v>1.08</v>
      </c>
      <c r="K16" s="15">
        <f t="shared" si="3"/>
        <v>0</v>
      </c>
    </row>
    <row r="17" spans="1:11" s="10" customFormat="1" ht="47.25" x14ac:dyDescent="0.25">
      <c r="A17" s="49" t="s">
        <v>104</v>
      </c>
      <c r="B17" s="13" t="s">
        <v>126</v>
      </c>
      <c r="C17" s="124">
        <v>0.4</v>
      </c>
      <c r="D17" s="25" t="s">
        <v>142</v>
      </c>
      <c r="E17" s="25">
        <v>2</v>
      </c>
      <c r="F17" s="124"/>
      <c r="G17" s="125" t="s">
        <v>3</v>
      </c>
      <c r="H17" s="14" t="s">
        <v>15</v>
      </c>
      <c r="I17" s="124">
        <v>539</v>
      </c>
      <c r="J17" s="124">
        <v>1.08</v>
      </c>
      <c r="K17" s="15">
        <f t="shared" si="0"/>
        <v>0</v>
      </c>
    </row>
    <row r="18" spans="1:11" s="55" customFormat="1" ht="47.25" x14ac:dyDescent="0.25">
      <c r="A18" s="49" t="s">
        <v>239</v>
      </c>
      <c r="B18" s="13" t="s">
        <v>362</v>
      </c>
      <c r="C18" s="124">
        <v>0.4</v>
      </c>
      <c r="D18" s="25" t="s">
        <v>143</v>
      </c>
      <c r="E18" s="25">
        <v>1</v>
      </c>
      <c r="F18" s="124"/>
      <c r="G18" s="125" t="s">
        <v>3</v>
      </c>
      <c r="H18" s="14" t="s">
        <v>15</v>
      </c>
      <c r="I18" s="124">
        <v>618</v>
      </c>
      <c r="J18" s="124">
        <v>1.08</v>
      </c>
      <c r="K18" s="15">
        <f t="shared" si="0"/>
        <v>0</v>
      </c>
    </row>
    <row r="19" spans="1:11" s="55" customFormat="1" ht="47.25" x14ac:dyDescent="0.25">
      <c r="A19" s="49" t="s">
        <v>240</v>
      </c>
      <c r="B19" s="13" t="s">
        <v>363</v>
      </c>
      <c r="C19" s="140">
        <v>0.4</v>
      </c>
      <c r="D19" s="25" t="s">
        <v>143</v>
      </c>
      <c r="E19" s="25">
        <v>2</v>
      </c>
      <c r="F19" s="140"/>
      <c r="G19" s="141" t="s">
        <v>3</v>
      </c>
      <c r="H19" s="14" t="s">
        <v>15</v>
      </c>
      <c r="I19" s="140">
        <v>618</v>
      </c>
      <c r="J19" s="140">
        <v>1.08</v>
      </c>
      <c r="K19" s="15">
        <f t="shared" ref="K19" si="4">F19*I19*J19*E19</f>
        <v>0</v>
      </c>
    </row>
    <row r="20" spans="1:11" s="55" customFormat="1" ht="47.25" x14ac:dyDescent="0.25">
      <c r="A20" s="49" t="s">
        <v>241</v>
      </c>
      <c r="B20" s="13" t="s">
        <v>364</v>
      </c>
      <c r="C20" s="124">
        <v>0.4</v>
      </c>
      <c r="D20" s="25" t="s">
        <v>144</v>
      </c>
      <c r="E20" s="25">
        <v>1</v>
      </c>
      <c r="F20" s="124"/>
      <c r="G20" s="125" t="s">
        <v>3</v>
      </c>
      <c r="H20" s="14" t="s">
        <v>15</v>
      </c>
      <c r="I20" s="124">
        <v>722</v>
      </c>
      <c r="J20" s="124">
        <v>1.08</v>
      </c>
      <c r="K20" s="15">
        <f t="shared" si="0"/>
        <v>0</v>
      </c>
    </row>
    <row r="21" spans="1:11" s="55" customFormat="1" ht="47.25" x14ac:dyDescent="0.25">
      <c r="A21" s="49" t="s">
        <v>242</v>
      </c>
      <c r="B21" s="13" t="s">
        <v>365</v>
      </c>
      <c r="C21" s="144">
        <v>0.4</v>
      </c>
      <c r="D21" s="25" t="s">
        <v>144</v>
      </c>
      <c r="E21" s="25">
        <v>2</v>
      </c>
      <c r="F21" s="144"/>
      <c r="G21" s="145" t="s">
        <v>3</v>
      </c>
      <c r="H21" s="14" t="s">
        <v>15</v>
      </c>
      <c r="I21" s="144">
        <v>722</v>
      </c>
      <c r="J21" s="144">
        <v>1.08</v>
      </c>
      <c r="K21" s="15">
        <f t="shared" ref="K21" si="5">F21*I21*J21*E21</f>
        <v>0</v>
      </c>
    </row>
    <row r="22" spans="1:11" s="10" customFormat="1" ht="47.25" x14ac:dyDescent="0.25">
      <c r="A22" s="49" t="s">
        <v>243</v>
      </c>
      <c r="B22" s="13" t="s">
        <v>368</v>
      </c>
      <c r="C22" s="124">
        <v>0.4</v>
      </c>
      <c r="D22" s="25" t="s">
        <v>145</v>
      </c>
      <c r="E22" s="25">
        <v>1</v>
      </c>
      <c r="F22" s="124"/>
      <c r="G22" s="125" t="s">
        <v>3</v>
      </c>
      <c r="H22" s="14" t="s">
        <v>15</v>
      </c>
      <c r="I22" s="124">
        <v>916</v>
      </c>
      <c r="J22" s="124">
        <v>1.08</v>
      </c>
      <c r="K22" s="15">
        <f t="shared" si="0"/>
        <v>0</v>
      </c>
    </row>
    <row r="23" spans="1:11" s="10" customFormat="1" ht="47.25" x14ac:dyDescent="0.25">
      <c r="A23" s="49" t="s">
        <v>244</v>
      </c>
      <c r="B23" s="13" t="s">
        <v>370</v>
      </c>
      <c r="C23" s="137">
        <v>0.4</v>
      </c>
      <c r="D23" s="25" t="s">
        <v>145</v>
      </c>
      <c r="E23" s="25">
        <v>2</v>
      </c>
      <c r="F23" s="137"/>
      <c r="G23" s="138" t="s">
        <v>3</v>
      </c>
      <c r="H23" s="14" t="s">
        <v>15</v>
      </c>
      <c r="I23" s="137">
        <v>916</v>
      </c>
      <c r="J23" s="137">
        <v>1.08</v>
      </c>
      <c r="K23" s="15">
        <f t="shared" ref="K23" si="6">F23*I23*J23*E23</f>
        <v>0</v>
      </c>
    </row>
    <row r="24" spans="1:11" s="55" customFormat="1" ht="47.25" x14ac:dyDescent="0.25">
      <c r="A24" s="49" t="s">
        <v>245</v>
      </c>
      <c r="B24" s="13" t="s">
        <v>371</v>
      </c>
      <c r="C24" s="124">
        <v>0.4</v>
      </c>
      <c r="D24" s="25" t="s">
        <v>146</v>
      </c>
      <c r="E24" s="25">
        <v>1</v>
      </c>
      <c r="F24" s="124"/>
      <c r="G24" s="125" t="s">
        <v>3</v>
      </c>
      <c r="H24" s="14" t="s">
        <v>15</v>
      </c>
      <c r="I24" s="124">
        <v>1116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246</v>
      </c>
      <c r="B25" s="13" t="s">
        <v>372</v>
      </c>
      <c r="C25" s="137">
        <v>0.4</v>
      </c>
      <c r="D25" s="25" t="s">
        <v>146</v>
      </c>
      <c r="E25" s="25">
        <v>2</v>
      </c>
      <c r="F25" s="137"/>
      <c r="G25" s="138" t="s">
        <v>3</v>
      </c>
      <c r="H25" s="14" t="s">
        <v>15</v>
      </c>
      <c r="I25" s="137">
        <v>1116</v>
      </c>
      <c r="J25" s="137">
        <v>1.08</v>
      </c>
      <c r="K25" s="15">
        <f t="shared" ref="K25" si="7">F25*I25*J25*E25</f>
        <v>0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4" t="s">
        <v>52</v>
      </c>
      <c r="F26" s="57" t="s">
        <v>52</v>
      </c>
      <c r="G26" s="57" t="s">
        <v>52</v>
      </c>
      <c r="H26" s="57" t="s">
        <v>52</v>
      </c>
      <c r="I26" s="57" t="s">
        <v>52</v>
      </c>
      <c r="J26" s="124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/>
      <c r="G27" s="59" t="s">
        <v>3</v>
      </c>
      <c r="H27" s="14" t="s">
        <v>127</v>
      </c>
      <c r="I27" s="57">
        <v>2214</v>
      </c>
      <c r="J27" s="124">
        <v>1.08</v>
      </c>
      <c r="K27" s="15">
        <f t="shared" si="0"/>
        <v>0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4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>
        <v>2</v>
      </c>
      <c r="F29" s="61"/>
      <c r="G29" s="62" t="s">
        <v>3</v>
      </c>
      <c r="H29" s="14" t="s">
        <v>127</v>
      </c>
      <c r="I29" s="61">
        <v>3055</v>
      </c>
      <c r="J29" s="124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2">
        <v>10</v>
      </c>
      <c r="D30" s="25" t="s">
        <v>150</v>
      </c>
      <c r="E30" s="25">
        <v>1</v>
      </c>
      <c r="F30" s="122"/>
      <c r="G30" s="123" t="s">
        <v>3</v>
      </c>
      <c r="H30" s="14" t="s">
        <v>127</v>
      </c>
      <c r="I30" s="122">
        <v>2106</v>
      </c>
      <c r="J30" s="124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2">
        <v>10</v>
      </c>
      <c r="D31" s="25" t="s">
        <v>151</v>
      </c>
      <c r="E31" s="25">
        <v>1</v>
      </c>
      <c r="F31" s="122"/>
      <c r="G31" s="123" t="s">
        <v>3</v>
      </c>
      <c r="H31" s="14" t="s">
        <v>127</v>
      </c>
      <c r="I31" s="122">
        <v>2037</v>
      </c>
      <c r="J31" s="124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6">
        <v>6</v>
      </c>
      <c r="D32" s="25" t="s">
        <v>147</v>
      </c>
      <c r="E32" s="25"/>
      <c r="F32" s="116"/>
      <c r="G32" s="120" t="s">
        <v>3</v>
      </c>
      <c r="H32" s="14" t="s">
        <v>127</v>
      </c>
      <c r="I32" s="116">
        <v>2136</v>
      </c>
      <c r="J32" s="124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6">
        <v>6</v>
      </c>
      <c r="D33" s="25" t="s">
        <v>148</v>
      </c>
      <c r="E33" s="25"/>
      <c r="F33" s="116"/>
      <c r="G33" s="120" t="s">
        <v>3</v>
      </c>
      <c r="H33" s="14" t="s">
        <v>127</v>
      </c>
      <c r="I33" s="116">
        <v>2306</v>
      </c>
      <c r="J33" s="124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6">
        <v>6</v>
      </c>
      <c r="D34" s="25" t="s">
        <v>149</v>
      </c>
      <c r="E34" s="25"/>
      <c r="F34" s="116"/>
      <c r="G34" s="120" t="s">
        <v>3</v>
      </c>
      <c r="H34" s="14" t="s">
        <v>127</v>
      </c>
      <c r="I34" s="116">
        <v>2366</v>
      </c>
      <c r="J34" s="124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6">
        <v>6</v>
      </c>
      <c r="D35" s="25" t="s">
        <v>152</v>
      </c>
      <c r="E35" s="25"/>
      <c r="F35" s="116"/>
      <c r="G35" s="120" t="s">
        <v>3</v>
      </c>
      <c r="H35" s="14" t="s">
        <v>127</v>
      </c>
      <c r="I35" s="116">
        <v>2058</v>
      </c>
      <c r="J35" s="124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4">
        <v>6</v>
      </c>
      <c r="D36" s="25" t="s">
        <v>153</v>
      </c>
      <c r="E36" s="25"/>
      <c r="F36" s="124"/>
      <c r="G36" s="125" t="s">
        <v>3</v>
      </c>
      <c r="H36" s="14" t="s">
        <v>127</v>
      </c>
      <c r="I36" s="124">
        <v>1979</v>
      </c>
      <c r="J36" s="124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4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4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18" t="s">
        <v>154</v>
      </c>
      <c r="D38" s="25" t="s">
        <v>155</v>
      </c>
      <c r="E38" s="124" t="s">
        <v>52</v>
      </c>
      <c r="F38" s="57"/>
      <c r="G38" s="59" t="s">
        <v>3</v>
      </c>
      <c r="H38" s="14" t="s">
        <v>157</v>
      </c>
      <c r="I38" s="57">
        <v>496</v>
      </c>
      <c r="J38" s="124">
        <v>1</v>
      </c>
      <c r="K38" s="15">
        <f t="shared" ref="K38:K52" si="9">F38*I38*J38</f>
        <v>0</v>
      </c>
    </row>
    <row r="39" spans="1:11" s="10" customFormat="1" ht="31.5" x14ac:dyDescent="0.25">
      <c r="A39" s="49" t="s">
        <v>44</v>
      </c>
      <c r="B39" s="13" t="s">
        <v>195</v>
      </c>
      <c r="C39" s="118" t="s">
        <v>128</v>
      </c>
      <c r="D39" s="25" t="s">
        <v>156</v>
      </c>
      <c r="E39" s="124" t="s">
        <v>52</v>
      </c>
      <c r="F39" s="148"/>
      <c r="G39" s="59" t="s">
        <v>3</v>
      </c>
      <c r="H39" s="14" t="s">
        <v>157</v>
      </c>
      <c r="I39" s="57">
        <v>1428</v>
      </c>
      <c r="J39" s="124">
        <v>1</v>
      </c>
      <c r="K39" s="15">
        <f t="shared" si="9"/>
        <v>0</v>
      </c>
    </row>
    <row r="40" spans="1:11" s="10" customFormat="1" ht="31.5" x14ac:dyDescent="0.25">
      <c r="A40" s="49" t="s">
        <v>72</v>
      </c>
      <c r="B40" s="27" t="s">
        <v>158</v>
      </c>
      <c r="C40" s="124" t="s">
        <v>52</v>
      </c>
      <c r="D40" s="124" t="s">
        <v>52</v>
      </c>
      <c r="E40" s="124" t="s">
        <v>52</v>
      </c>
      <c r="F40" s="124" t="s">
        <v>52</v>
      </c>
      <c r="G40" s="124" t="s">
        <v>52</v>
      </c>
      <c r="H40" s="124" t="s">
        <v>52</v>
      </c>
      <c r="I40" s="124" t="s">
        <v>52</v>
      </c>
      <c r="J40" s="124" t="s">
        <v>52</v>
      </c>
      <c r="K40" s="124" t="s">
        <v>52</v>
      </c>
    </row>
    <row r="41" spans="1:11" s="10" customFormat="1" x14ac:dyDescent="0.25">
      <c r="A41" s="49" t="s">
        <v>51</v>
      </c>
      <c r="B41" s="13" t="s">
        <v>37</v>
      </c>
      <c r="C41" s="118" t="s">
        <v>52</v>
      </c>
      <c r="D41" s="25" t="s">
        <v>159</v>
      </c>
      <c r="E41" s="124" t="s">
        <v>52</v>
      </c>
      <c r="F41" s="124"/>
      <c r="G41" s="125" t="s">
        <v>162</v>
      </c>
      <c r="H41" s="14" t="s">
        <v>161</v>
      </c>
      <c r="I41" s="124">
        <v>1.3</v>
      </c>
      <c r="J41" s="124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18" t="s">
        <v>52</v>
      </c>
      <c r="D42" s="25" t="s">
        <v>160</v>
      </c>
      <c r="E42" s="124" t="s">
        <v>52</v>
      </c>
      <c r="F42" s="124"/>
      <c r="G42" s="125" t="s">
        <v>162</v>
      </c>
      <c r="H42" s="14" t="s">
        <v>161</v>
      </c>
      <c r="I42" s="124">
        <v>2.3199999999999998</v>
      </c>
      <c r="J42" s="124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18" t="s">
        <v>52</v>
      </c>
      <c r="D43" s="25" t="s">
        <v>159</v>
      </c>
      <c r="E43" s="124" t="s">
        <v>52</v>
      </c>
      <c r="F43" s="124"/>
      <c r="G43" s="125" t="s">
        <v>162</v>
      </c>
      <c r="H43" s="14" t="s">
        <v>161</v>
      </c>
      <c r="I43" s="124">
        <v>1.3</v>
      </c>
      <c r="J43" s="124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18" t="s">
        <v>52</v>
      </c>
      <c r="D44" s="25" t="s">
        <v>160</v>
      </c>
      <c r="E44" s="124" t="s">
        <v>52</v>
      </c>
      <c r="F44" s="124"/>
      <c r="G44" s="125" t="s">
        <v>162</v>
      </c>
      <c r="H44" s="14" t="s">
        <v>161</v>
      </c>
      <c r="I44" s="124">
        <v>2.3199999999999998</v>
      </c>
      <c r="J44" s="124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6" t="s">
        <v>52</v>
      </c>
      <c r="D45" s="116" t="s">
        <v>52</v>
      </c>
      <c r="E45" s="124" t="s">
        <v>52</v>
      </c>
      <c r="F45" s="116" t="s">
        <v>52</v>
      </c>
      <c r="G45" s="116" t="s">
        <v>52</v>
      </c>
      <c r="H45" s="116" t="s">
        <v>52</v>
      </c>
      <c r="I45" s="116" t="s">
        <v>52</v>
      </c>
      <c r="J45" s="124" t="s">
        <v>52</v>
      </c>
      <c r="K45" s="116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/>
      <c r="G46" s="59" t="s">
        <v>3</v>
      </c>
      <c r="H46" s="14" t="s">
        <v>16</v>
      </c>
      <c r="I46" s="57">
        <v>611</v>
      </c>
      <c r="J46" s="124">
        <v>1</v>
      </c>
      <c r="K46" s="15">
        <f>F46*I46*J46</f>
        <v>0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4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4" t="s">
        <v>52</v>
      </c>
      <c r="K47" s="116" t="s">
        <v>52</v>
      </c>
    </row>
    <row r="48" spans="1:11" s="10" customFormat="1" ht="78.75" x14ac:dyDescent="0.25">
      <c r="A48" s="49" t="s">
        <v>47</v>
      </c>
      <c r="B48" s="13" t="s">
        <v>195</v>
      </c>
      <c r="C48" s="118" t="s">
        <v>164</v>
      </c>
      <c r="D48" s="25" t="s">
        <v>165</v>
      </c>
      <c r="E48" s="25" t="s">
        <v>52</v>
      </c>
      <c r="F48" s="57"/>
      <c r="G48" s="26" t="s">
        <v>12</v>
      </c>
      <c r="H48" s="14" t="s">
        <v>163</v>
      </c>
      <c r="I48" s="57">
        <v>15329</v>
      </c>
      <c r="J48" s="124">
        <v>1.08</v>
      </c>
      <c r="K48" s="15">
        <f t="shared" si="9"/>
        <v>0</v>
      </c>
    </row>
    <row r="49" spans="1:11" s="10" customFormat="1" ht="78.75" x14ac:dyDescent="0.25">
      <c r="A49" s="49" t="s">
        <v>48</v>
      </c>
      <c r="B49" s="13" t="s">
        <v>195</v>
      </c>
      <c r="C49" s="118" t="s">
        <v>164</v>
      </c>
      <c r="D49" s="25" t="s">
        <v>166</v>
      </c>
      <c r="E49" s="25" t="s">
        <v>52</v>
      </c>
      <c r="F49" s="124"/>
      <c r="G49" s="26" t="s">
        <v>12</v>
      </c>
      <c r="H49" s="14" t="s">
        <v>163</v>
      </c>
      <c r="I49" s="124">
        <v>23088</v>
      </c>
      <c r="J49" s="124">
        <v>1.08</v>
      </c>
      <c r="K49" s="15">
        <f t="shared" si="9"/>
        <v>0</v>
      </c>
    </row>
    <row r="50" spans="1:11" s="10" customFormat="1" ht="78.75" x14ac:dyDescent="0.25">
      <c r="A50" s="49" t="s">
        <v>191</v>
      </c>
      <c r="B50" s="13" t="s">
        <v>195</v>
      </c>
      <c r="C50" s="118" t="s">
        <v>164</v>
      </c>
      <c r="D50" s="25" t="s">
        <v>167</v>
      </c>
      <c r="E50" s="25" t="s">
        <v>52</v>
      </c>
      <c r="F50" s="124"/>
      <c r="G50" s="26" t="s">
        <v>12</v>
      </c>
      <c r="H50" s="14" t="s">
        <v>163</v>
      </c>
      <c r="I50" s="124">
        <v>23636</v>
      </c>
      <c r="J50" s="124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18" t="s">
        <v>164</v>
      </c>
      <c r="D51" s="25" t="s">
        <v>168</v>
      </c>
      <c r="E51" s="25" t="s">
        <v>52</v>
      </c>
      <c r="F51" s="124"/>
      <c r="G51" s="26" t="s">
        <v>12</v>
      </c>
      <c r="H51" s="14" t="s">
        <v>163</v>
      </c>
      <c r="I51" s="124">
        <v>41090</v>
      </c>
      <c r="J51" s="124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18" t="s">
        <v>164</v>
      </c>
      <c r="D52" s="25" t="s">
        <v>359</v>
      </c>
      <c r="E52" s="25" t="s">
        <v>52</v>
      </c>
      <c r="F52" s="124"/>
      <c r="G52" s="26" t="s">
        <v>12</v>
      </c>
      <c r="H52" s="14" t="s">
        <v>163</v>
      </c>
      <c r="I52" s="124">
        <v>18517</v>
      </c>
      <c r="J52" s="124">
        <v>1.08</v>
      </c>
      <c r="K52" s="15">
        <f t="shared" si="9"/>
        <v>0</v>
      </c>
    </row>
    <row r="53" spans="1:11" s="10" customFormat="1" ht="78.75" x14ac:dyDescent="0.25">
      <c r="A53" s="49" t="s">
        <v>194</v>
      </c>
      <c r="B53" s="13" t="s">
        <v>195</v>
      </c>
      <c r="C53" s="118" t="s">
        <v>164</v>
      </c>
      <c r="D53" s="25" t="s">
        <v>129</v>
      </c>
      <c r="E53" s="25" t="s">
        <v>52</v>
      </c>
      <c r="F53" s="124"/>
      <c r="G53" s="26" t="s">
        <v>12</v>
      </c>
      <c r="H53" s="14" t="s">
        <v>163</v>
      </c>
      <c r="I53" s="124">
        <v>53502</v>
      </c>
      <c r="J53" s="124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26" t="s">
        <v>52</v>
      </c>
      <c r="D54" s="126" t="s">
        <v>52</v>
      </c>
      <c r="E54" s="126" t="s">
        <v>52</v>
      </c>
      <c r="F54" s="126" t="s">
        <v>52</v>
      </c>
      <c r="G54" s="126" t="s">
        <v>52</v>
      </c>
      <c r="H54" s="126" t="s">
        <v>52</v>
      </c>
      <c r="I54" s="126" t="s">
        <v>52</v>
      </c>
      <c r="J54" s="126" t="s">
        <v>52</v>
      </c>
      <c r="K54" s="126" t="s">
        <v>52</v>
      </c>
    </row>
    <row r="55" spans="1:11" s="10" customFormat="1" ht="31.5" x14ac:dyDescent="0.25">
      <c r="A55" s="49" t="s">
        <v>24</v>
      </c>
      <c r="B55" s="13" t="s">
        <v>195</v>
      </c>
      <c r="C55" s="126" t="s">
        <v>52</v>
      </c>
      <c r="D55" s="25" t="s">
        <v>182</v>
      </c>
      <c r="E55" s="25" t="s">
        <v>52</v>
      </c>
      <c r="F55" s="126"/>
      <c r="G55" s="128" t="s">
        <v>189</v>
      </c>
      <c r="H55" s="14" t="s">
        <v>181</v>
      </c>
      <c r="I55" s="126">
        <v>3</v>
      </c>
      <c r="J55" s="126">
        <v>1</v>
      </c>
      <c r="K55" s="15">
        <f t="shared" ref="K55:K61" si="14">F55*I55*J55</f>
        <v>0</v>
      </c>
    </row>
    <row r="56" spans="1:11" s="10" customFormat="1" ht="31.5" x14ac:dyDescent="0.25">
      <c r="A56" s="49" t="s">
        <v>25</v>
      </c>
      <c r="B56" s="13" t="s">
        <v>195</v>
      </c>
      <c r="C56" s="126" t="s">
        <v>52</v>
      </c>
      <c r="D56" s="25" t="s">
        <v>183</v>
      </c>
      <c r="E56" s="25" t="s">
        <v>52</v>
      </c>
      <c r="F56" s="126"/>
      <c r="G56" s="128" t="s">
        <v>189</v>
      </c>
      <c r="H56" s="14" t="s">
        <v>181</v>
      </c>
      <c r="I56" s="126">
        <v>5</v>
      </c>
      <c r="J56" s="126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26" t="s">
        <v>52</v>
      </c>
      <c r="D57" s="25" t="s">
        <v>184</v>
      </c>
      <c r="E57" s="25" t="s">
        <v>52</v>
      </c>
      <c r="F57" s="126"/>
      <c r="G57" s="128" t="s">
        <v>189</v>
      </c>
      <c r="H57" s="14" t="s">
        <v>181</v>
      </c>
      <c r="I57" s="126">
        <v>10</v>
      </c>
      <c r="J57" s="126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26" t="s">
        <v>52</v>
      </c>
      <c r="D58" s="25" t="s">
        <v>185</v>
      </c>
      <c r="E58" s="25" t="s">
        <v>52</v>
      </c>
      <c r="F58" s="126"/>
      <c r="G58" s="128" t="s">
        <v>189</v>
      </c>
      <c r="H58" s="14" t="s">
        <v>181</v>
      </c>
      <c r="I58" s="126">
        <v>40</v>
      </c>
      <c r="J58" s="126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26" t="s">
        <v>52</v>
      </c>
      <c r="D59" s="25" t="s">
        <v>186</v>
      </c>
      <c r="E59" s="25" t="s">
        <v>52</v>
      </c>
      <c r="F59" s="126"/>
      <c r="G59" s="128" t="s">
        <v>189</v>
      </c>
      <c r="H59" s="14" t="s">
        <v>181</v>
      </c>
      <c r="I59" s="126">
        <v>70</v>
      </c>
      <c r="J59" s="126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26" t="s">
        <v>52</v>
      </c>
      <c r="D60" s="25" t="s">
        <v>187</v>
      </c>
      <c r="E60" s="25" t="s">
        <v>52</v>
      </c>
      <c r="F60" s="126"/>
      <c r="G60" s="128" t="s">
        <v>189</v>
      </c>
      <c r="H60" s="14" t="s">
        <v>181</v>
      </c>
      <c r="I60" s="126">
        <v>300</v>
      </c>
      <c r="J60" s="126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26" t="s">
        <v>52</v>
      </c>
      <c r="D61" s="25" t="s">
        <v>188</v>
      </c>
      <c r="E61" s="25" t="s">
        <v>52</v>
      </c>
      <c r="F61" s="126"/>
      <c r="G61" s="128" t="s">
        <v>189</v>
      </c>
      <c r="H61" s="14" t="s">
        <v>181</v>
      </c>
      <c r="I61" s="126">
        <v>500</v>
      </c>
      <c r="J61" s="126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4"/>
      <c r="F62" s="57"/>
      <c r="G62" s="57"/>
      <c r="H62" s="3"/>
      <c r="I62" s="3"/>
      <c r="J62" s="3"/>
      <c r="K62" s="19">
        <f>SUM(K8:K25,K27:K36,K38:K39,K41:K44,K46,K48:K53,K55:K61)</f>
        <v>0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5"/>
      <c r="B64" s="185"/>
    </row>
    <row r="65" spans="1:11" s="31" customFormat="1" ht="41.25" customHeight="1" x14ac:dyDescent="0.25">
      <c r="A65" s="185"/>
      <c r="B65" s="185"/>
    </row>
    <row r="66" spans="1:11" s="31" customFormat="1" ht="38.25" customHeight="1" x14ac:dyDescent="0.25">
      <c r="A66" s="185"/>
      <c r="B66" s="185"/>
    </row>
    <row r="67" spans="1:11" s="31" customFormat="1" ht="18.75" customHeight="1" x14ac:dyDescent="0.25">
      <c r="A67" s="181"/>
      <c r="B67" s="181"/>
    </row>
    <row r="68" spans="1:11" s="31" customFormat="1" ht="217.5" customHeight="1" x14ac:dyDescent="0.25">
      <c r="A68" s="182"/>
      <c r="B68" s="183"/>
    </row>
    <row r="69" spans="1:11" ht="53.25" customHeight="1" x14ac:dyDescent="0.25">
      <c r="A69" s="182"/>
      <c r="B69" s="184"/>
    </row>
    <row r="70" spans="1:11" x14ac:dyDescent="0.25">
      <c r="A70" s="166"/>
      <c r="B70" s="166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205" t="s">
        <v>28</v>
      </c>
      <c r="B2" s="205"/>
      <c r="C2" s="205"/>
      <c r="D2" s="205"/>
      <c r="E2" s="205"/>
      <c r="F2" s="205"/>
      <c r="G2" s="205"/>
      <c r="J2" s="68"/>
      <c r="K2" s="68"/>
    </row>
    <row r="3" spans="1:17" ht="36" customHeight="1" x14ac:dyDescent="0.25">
      <c r="A3" s="51" t="s">
        <v>0</v>
      </c>
      <c r="B3" s="1" t="s">
        <v>27</v>
      </c>
      <c r="C3" s="206" t="s">
        <v>17</v>
      </c>
      <c r="D3" s="206"/>
      <c r="E3" s="180" t="s">
        <v>18</v>
      </c>
      <c r="F3" s="180"/>
      <c r="G3" s="180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7">
        <v>3</v>
      </c>
      <c r="D4" s="208"/>
      <c r="E4" s="209">
        <v>4</v>
      </c>
      <c r="F4" s="210"/>
      <c r="G4" s="211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12"/>
      <c r="D5" s="212"/>
      <c r="E5" s="212">
        <f>+т4!K62+т3!K74+т2!J64</f>
        <v>19985.88</v>
      </c>
      <c r="F5" s="212"/>
      <c r="G5" s="212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204"/>
      <c r="D6" s="204"/>
      <c r="E6" s="204">
        <f>+E5*0.18</f>
        <v>3597.4584</v>
      </c>
      <c r="F6" s="204"/>
      <c r="G6" s="204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204"/>
      <c r="D7" s="204"/>
      <c r="E7" s="204">
        <f>+E5*1.18</f>
        <v>23583.338400000001</v>
      </c>
      <c r="F7" s="204"/>
      <c r="G7" s="204"/>
      <c r="I7" s="77">
        <f>E5*1.18/1000</f>
        <v>23.583338399999999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202"/>
      <c r="D8" s="203"/>
      <c r="E8" s="204">
        <f>208413*1.073*1.065*1.062*1.062</f>
        <v>268610.61322214518</v>
      </c>
      <c r="F8" s="204"/>
      <c r="G8" s="204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9"/>
      <c r="D9" s="190"/>
      <c r="E9" s="196">
        <v>266603</v>
      </c>
      <c r="F9" s="197"/>
      <c r="G9" s="198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89"/>
      <c r="D10" s="190"/>
      <c r="E10" s="201">
        <f>E8-E11</f>
        <v>2007.6132221451844</v>
      </c>
      <c r="F10" s="197"/>
      <c r="G10" s="198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89"/>
      <c r="D11" s="190"/>
      <c r="E11" s="196">
        <v>266603</v>
      </c>
      <c r="F11" s="197"/>
      <c r="G11" s="198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89"/>
      <c r="D12" s="190"/>
      <c r="E12" s="191"/>
      <c r="F12" s="192"/>
      <c r="G12" s="193"/>
      <c r="H12" s="69"/>
      <c r="I12" s="69"/>
    </row>
    <row r="13" spans="1:17" ht="18" x14ac:dyDescent="0.25">
      <c r="A13" s="32" t="s">
        <v>25</v>
      </c>
      <c r="B13" s="35" t="s">
        <v>59</v>
      </c>
      <c r="C13" s="189"/>
      <c r="D13" s="190"/>
      <c r="E13" s="191"/>
      <c r="F13" s="192"/>
      <c r="G13" s="193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89"/>
      <c r="D15" s="190"/>
      <c r="E15" s="191"/>
      <c r="F15" s="192"/>
      <c r="G15" s="193"/>
      <c r="H15" s="69"/>
      <c r="I15" s="69"/>
    </row>
    <row r="16" spans="1:17" ht="18" x14ac:dyDescent="0.25">
      <c r="A16" s="32" t="s">
        <v>61</v>
      </c>
      <c r="B16" s="35" t="s">
        <v>62</v>
      </c>
      <c r="C16" s="189"/>
      <c r="D16" s="190"/>
      <c r="E16" s="191"/>
      <c r="F16" s="192"/>
      <c r="G16" s="193"/>
      <c r="H16" s="69"/>
      <c r="I16" s="69"/>
    </row>
    <row r="17" spans="1:13" ht="18" x14ac:dyDescent="0.25">
      <c r="A17" s="32" t="s">
        <v>26</v>
      </c>
      <c r="B17" s="35" t="s">
        <v>63</v>
      </c>
      <c r="C17" s="194"/>
      <c r="D17" s="195"/>
      <c r="E17" s="196"/>
      <c r="F17" s="197"/>
      <c r="G17" s="198"/>
      <c r="H17" s="72"/>
      <c r="I17" s="79"/>
    </row>
    <row r="18" spans="1:13" x14ac:dyDescent="0.25">
      <c r="A18" s="54"/>
      <c r="B18" s="38"/>
      <c r="C18" s="199"/>
      <c r="D18" s="199"/>
      <c r="E18" s="200"/>
      <c r="F18" s="200"/>
      <c r="G18" s="200"/>
    </row>
    <row r="19" spans="1:13" ht="18" x14ac:dyDescent="0.25">
      <c r="A19" s="187" t="s">
        <v>67</v>
      </c>
      <c r="B19" s="187"/>
      <c r="C19" s="187"/>
      <c r="D19" s="187"/>
      <c r="E19" s="187"/>
      <c r="F19" s="187"/>
      <c r="G19" s="187"/>
    </row>
    <row r="20" spans="1:13" ht="36" customHeight="1" x14ac:dyDescent="0.25">
      <c r="A20" s="188" t="s">
        <v>64</v>
      </c>
      <c r="B20" s="188"/>
      <c r="C20" s="188"/>
      <c r="D20" s="188"/>
      <c r="E20" s="188"/>
      <c r="F20" s="188"/>
      <c r="G20" s="188"/>
    </row>
    <row r="21" spans="1:13" ht="31.5" customHeight="1" x14ac:dyDescent="0.25">
      <c r="A21" s="188" t="s">
        <v>65</v>
      </c>
      <c r="B21" s="188"/>
      <c r="C21" s="188"/>
      <c r="D21" s="188"/>
      <c r="E21" s="188"/>
      <c r="F21" s="188"/>
      <c r="G21" s="188"/>
      <c r="H21" s="66" t="s">
        <v>23</v>
      </c>
    </row>
    <row r="22" spans="1:13" s="31" customFormat="1" ht="69.75" customHeight="1" x14ac:dyDescent="0.25">
      <c r="A22" s="188" t="s">
        <v>66</v>
      </c>
      <c r="B22" s="188"/>
      <c r="C22" s="188"/>
      <c r="D22" s="188"/>
      <c r="E22" s="188"/>
      <c r="F22" s="188"/>
      <c r="G22" s="188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85"/>
      <c r="B23" s="185"/>
      <c r="C23" s="185"/>
      <c r="D23" s="185"/>
      <c r="E23" s="185"/>
      <c r="F23" s="185"/>
      <c r="G23" s="185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85"/>
      <c r="B24" s="185"/>
      <c r="C24" s="185"/>
      <c r="D24" s="185"/>
      <c r="E24" s="185"/>
      <c r="F24" s="185"/>
      <c r="G24" s="185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85"/>
      <c r="B25" s="185"/>
      <c r="C25" s="185"/>
      <c r="D25" s="185"/>
      <c r="E25" s="185"/>
      <c r="F25" s="185"/>
      <c r="G25" s="185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81"/>
      <c r="B26" s="181"/>
      <c r="C26" s="181"/>
      <c r="D26" s="181"/>
      <c r="E26" s="181"/>
      <c r="F26" s="181"/>
      <c r="G26" s="181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82"/>
      <c r="B27" s="183"/>
      <c r="C27" s="183"/>
      <c r="D27" s="183"/>
      <c r="E27" s="183"/>
      <c r="F27" s="183"/>
      <c r="G27" s="183"/>
      <c r="H27" s="74"/>
      <c r="I27" s="75"/>
      <c r="J27" s="76"/>
      <c r="K27" s="76"/>
      <c r="L27" s="76"/>
      <c r="M27" s="76"/>
    </row>
    <row r="28" spans="1:13" ht="53.25" customHeight="1" x14ac:dyDescent="0.25">
      <c r="A28" s="182"/>
      <c r="B28" s="184"/>
      <c r="C28" s="184"/>
      <c r="D28" s="184"/>
      <c r="E28" s="184"/>
      <c r="F28" s="184"/>
      <c r="G28" s="184"/>
    </row>
    <row r="29" spans="1:13" x14ac:dyDescent="0.25">
      <c r="A29" s="166"/>
      <c r="B29" s="166"/>
      <c r="C29" s="166"/>
      <c r="D29" s="166"/>
      <c r="E29" s="166"/>
      <c r="F29" s="166"/>
      <c r="G29" s="166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5"/>
      <c r="B1" s="215"/>
      <c r="C1" s="215"/>
      <c r="D1" s="215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14" t="s">
        <v>92</v>
      </c>
      <c r="B4" s="213" t="s">
        <v>96</v>
      </c>
      <c r="C4" s="213" t="s">
        <v>91</v>
      </c>
      <c r="D4" s="213"/>
      <c r="E4" s="21"/>
      <c r="F4" s="20"/>
      <c r="G4" s="22"/>
      <c r="H4" s="20"/>
      <c r="I4" s="105"/>
    </row>
    <row r="5" spans="1:9" ht="53.25" customHeight="1" x14ac:dyDescent="0.25">
      <c r="A5" s="214"/>
      <c r="B5" s="213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D20" sqref="D20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6" t="str">
        <f>т1!D6</f>
        <v>РП Хлебозавод</v>
      </c>
      <c r="C1" s="216"/>
      <c r="D1" s="216"/>
      <c r="G1" s="22"/>
      <c r="H1" s="22"/>
    </row>
    <row r="2" spans="1:14" ht="54.75" customHeight="1" x14ac:dyDescent="0.25">
      <c r="A2" s="217" t="s">
        <v>361</v>
      </c>
      <c r="B2" s="217"/>
      <c r="C2" s="217"/>
      <c r="D2" s="217"/>
      <c r="G2" s="22"/>
      <c r="H2" s="22"/>
    </row>
    <row r="3" spans="1:14" ht="0.75" customHeight="1" x14ac:dyDescent="0.25">
      <c r="A3" s="85" t="s">
        <v>80</v>
      </c>
      <c r="B3" s="218" t="s">
        <v>81</v>
      </c>
      <c r="C3" s="218"/>
      <c r="D3" s="218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351</v>
      </c>
      <c r="C6" s="2"/>
      <c r="D6" s="149">
        <f>т1!J26+т2!J64+т3!K74+т4!K62</f>
        <v>19985.88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357</v>
      </c>
      <c r="C7" s="2"/>
      <c r="D7" s="150">
        <f>+D6*0.2</f>
        <v>3997.1760000000004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352</v>
      </c>
      <c r="C8" s="2"/>
      <c r="D8" s="150">
        <f>SUM(D6:D7)</f>
        <v>23983.056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50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360</v>
      </c>
      <c r="C10" s="90"/>
      <c r="D10" s="151">
        <f>D8-D9</f>
        <v>23983.056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52">
        <f>+D12+D13+D14+D15+D16+D17+D18+D19</f>
        <v>9378.6268419999997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53"/>
      <c r="E12" s="91"/>
      <c r="F12" s="91"/>
      <c r="G12" s="91"/>
      <c r="H12" s="92"/>
      <c r="I12" s="95">
        <v>103.8</v>
      </c>
      <c r="J12" s="6">
        <v>20</v>
      </c>
    </row>
    <row r="13" spans="1:14" ht="21" customHeight="1" x14ac:dyDescent="0.25">
      <c r="A13" s="89" t="s">
        <v>25</v>
      </c>
      <c r="B13" s="94" t="s">
        <v>353</v>
      </c>
      <c r="C13" s="94"/>
      <c r="D13" s="152"/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354</v>
      </c>
      <c r="C14" s="94"/>
      <c r="D14" s="220">
        <f>9.378626842*1000</f>
        <v>9378.6268419999997</v>
      </c>
      <c r="E14" s="91"/>
      <c r="F14" s="91"/>
      <c r="G14" s="91"/>
      <c r="H14" s="92"/>
      <c r="I14" s="95">
        <v>104.3</v>
      </c>
      <c r="J14" s="6">
        <v>22</v>
      </c>
    </row>
    <row r="15" spans="1:14" ht="18" x14ac:dyDescent="0.25">
      <c r="A15" s="89" t="s">
        <v>83</v>
      </c>
      <c r="B15" s="94" t="s">
        <v>355</v>
      </c>
      <c r="C15" s="94"/>
      <c r="D15" s="152"/>
      <c r="E15" s="91"/>
      <c r="F15" s="91"/>
      <c r="G15" s="91"/>
      <c r="H15" s="92"/>
      <c r="I15" s="95">
        <v>104.2</v>
      </c>
      <c r="J15" s="6">
        <v>23</v>
      </c>
    </row>
    <row r="16" spans="1:14" ht="18" x14ac:dyDescent="0.25">
      <c r="A16" s="89" t="s">
        <v>84</v>
      </c>
      <c r="B16" s="94" t="s">
        <v>356</v>
      </c>
      <c r="C16" s="94"/>
      <c r="D16" s="152"/>
      <c r="E16" s="91"/>
      <c r="F16" s="91"/>
      <c r="G16" s="91"/>
      <c r="H16" s="92"/>
      <c r="I16" s="95">
        <v>104.1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51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51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51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51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26726.553730178352</v>
      </c>
      <c r="E20" s="99"/>
      <c r="F20" s="100"/>
      <c r="G20" s="100"/>
      <c r="H20" s="101"/>
      <c r="I20" s="101"/>
    </row>
    <row r="21" spans="1:9" ht="36" customHeight="1" x14ac:dyDescent="0.25">
      <c r="A21" s="187" t="s">
        <v>67</v>
      </c>
      <c r="B21" s="187"/>
      <c r="C21" s="187"/>
      <c r="D21" s="187"/>
    </row>
    <row r="22" spans="1:9" ht="31.5" customHeight="1" x14ac:dyDescent="0.25">
      <c r="A22" s="188" t="s">
        <v>64</v>
      </c>
      <c r="B22" s="188"/>
      <c r="C22" s="188"/>
      <c r="D22" s="188"/>
    </row>
    <row r="23" spans="1:9" s="31" customFormat="1" ht="80.25" customHeight="1" x14ac:dyDescent="0.25">
      <c r="A23" s="188" t="s">
        <v>66</v>
      </c>
      <c r="B23" s="188"/>
      <c r="C23" s="188"/>
      <c r="D23" s="188"/>
      <c r="E23" s="65"/>
      <c r="F23" s="24"/>
    </row>
    <row r="24" spans="1:9" s="31" customFormat="1" ht="18.75" customHeight="1" x14ac:dyDescent="0.25">
      <c r="A24" s="219"/>
      <c r="B24" s="219"/>
      <c r="C24" s="219"/>
      <c r="D24" s="219"/>
      <c r="E24" s="65"/>
      <c r="F24" s="24"/>
    </row>
    <row r="25" spans="1:9" s="31" customFormat="1" ht="41.25" customHeight="1" x14ac:dyDescent="0.25">
      <c r="A25" s="185"/>
      <c r="B25" s="185"/>
      <c r="C25" s="185"/>
      <c r="D25" s="185"/>
      <c r="E25" s="65"/>
      <c r="F25" s="24"/>
    </row>
    <row r="26" spans="1:9" s="31" customFormat="1" ht="38.25" customHeight="1" x14ac:dyDescent="0.25">
      <c r="A26" s="185"/>
      <c r="B26" s="185"/>
      <c r="C26" s="185"/>
      <c r="D26" s="185"/>
      <c r="E26"/>
      <c r="F26" s="24"/>
    </row>
    <row r="27" spans="1:9" s="31" customFormat="1" ht="18.75" customHeight="1" x14ac:dyDescent="0.25">
      <c r="A27" s="181"/>
      <c r="B27" s="181"/>
      <c r="C27" s="181"/>
      <c r="D27" s="181"/>
      <c r="E27" s="65"/>
      <c r="F27" s="24"/>
    </row>
    <row r="28" spans="1:9" s="31" customFormat="1" ht="217.5" customHeight="1" x14ac:dyDescent="0.25">
      <c r="A28" s="182"/>
      <c r="B28" s="183"/>
      <c r="C28" s="183"/>
      <c r="D28" s="183"/>
      <c r="E28" s="65"/>
      <c r="F28" s="24"/>
    </row>
    <row r="29" spans="1:9" ht="53.25" customHeight="1" x14ac:dyDescent="0.25">
      <c r="A29" s="182"/>
      <c r="B29" s="184"/>
      <c r="C29" s="184"/>
      <c r="D29" s="184"/>
    </row>
    <row r="30" spans="1:9" x14ac:dyDescent="0.25">
      <c r="A30" s="166"/>
      <c r="B30" s="166"/>
      <c r="C30" s="166"/>
      <c r="D30" s="166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2023-02-09T03:58:47Z</dcterms:modified>
</cp:coreProperties>
</file>