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2кв.2021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т4!$A$1:$K$60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F61" i="98" l="1"/>
  <c r="F32" i="98"/>
  <c r="F27" i="98"/>
  <c r="F26" i="98"/>
  <c r="F24" i="98"/>
  <c r="F23" i="98"/>
  <c r="F12" i="98"/>
  <c r="F8" i="98"/>
  <c r="F53" i="101"/>
  <c r="F44" i="101"/>
  <c r="F36" i="101"/>
  <c r="F20" i="101"/>
  <c r="F19" i="101"/>
  <c r="K19" i="101"/>
  <c r="F18" i="101"/>
  <c r="F17" i="101"/>
  <c r="F15" i="101"/>
  <c r="F9" i="101"/>
  <c r="D13" i="102" l="1"/>
  <c r="D12" i="102" l="1"/>
  <c r="K17" i="101" l="1"/>
  <c r="J28" i="97" l="1"/>
  <c r="J13" i="97"/>
  <c r="K23" i="101" l="1"/>
  <c r="K21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7" i="101" l="1"/>
  <c r="K54" i="101"/>
  <c r="K55" i="101"/>
  <c r="K56" i="101"/>
  <c r="K58" i="101"/>
  <c r="K59" i="101"/>
  <c r="K53" i="101"/>
  <c r="K48" i="101" l="1"/>
  <c r="K47" i="101"/>
  <c r="K49" i="101"/>
  <c r="K50" i="101"/>
  <c r="K51" i="101"/>
  <c r="K42" i="101"/>
  <c r="K41" i="101"/>
  <c r="K40" i="101"/>
  <c r="K39" i="101"/>
  <c r="K34" i="101"/>
  <c r="K26" i="101"/>
  <c r="K27" i="101"/>
  <c r="K28" i="101"/>
  <c r="K29" i="101"/>
  <c r="K30" i="101"/>
  <c r="K31" i="101"/>
  <c r="K32" i="101"/>
  <c r="K25" i="101"/>
  <c r="K9" i="101"/>
  <c r="K11" i="101"/>
  <c r="K12" i="101"/>
  <c r="K13" i="101"/>
  <c r="K20" i="101"/>
  <c r="K22" i="101"/>
  <c r="K8" i="101"/>
  <c r="K18" i="101"/>
  <c r="K16" i="101"/>
  <c r="K15" i="101"/>
  <c r="K44" i="101"/>
  <c r="K46" i="101"/>
  <c r="K37" i="101"/>
  <c r="K36" i="101"/>
  <c r="D11" i="102" l="1"/>
  <c r="K33" i="101" l="1"/>
  <c r="K60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<sst xmlns="http://schemas.openxmlformats.org/spreadsheetml/2006/main" count="1411" uniqueCount="376">
  <si>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</si>
  <si>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</si>
  <si>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</si>
  <si>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</si>
  <si>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</si>
  <si>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</si>
  <si>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</si>
  <si>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</si>
  <si>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</si>
  <si>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</si>
  <si>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</si>
  <si>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</si>
  <si>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</si>
  <si>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</si>
  <si>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</si>
  <si>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</si>
  <si>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</si>
  <si>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</si>
  <si>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</si>
  <si>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</si>
  <si>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</si>
  <si>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</si>
  <si>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</si>
  <si>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</si>
  <si>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</si>
  <si>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</si>
  <si>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</si>
  <si>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</si>
  <si>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</si>
  <si>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</si>
  <si>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</si>
  <si>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</si>
  <si>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</si>
  <si>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</si>
  <si>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</si>
  <si>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</si>
  <si>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</si>
  <si>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</si>
  <si>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</si>
  <si>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</si>
  <si>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</si>
  <si>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</si>
  <si>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</si>
  <si>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</si>
  <si>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</si>
  <si>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</si>
  <si>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</si>
  <si>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</si>
  <si>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</si>
  <si>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</si>
  <si>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</si>
  <si>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</si>
  <si>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</si>
  <si>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</si>
  <si>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</si>
  <si>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</si>
  <si>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</si>
  <si>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</si>
  <si>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</si>
  <si>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</si>
  <si>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</si>
  <si>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</si>
  <si>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</si>
  <si>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</si>
  <si>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</si>
  <si>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</si>
  <si>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</si>
  <si>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</si>
  <si>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</si>
  <si>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</si>
  <si>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</si>
  <si>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</si>
  <si>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</si>
  <si>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</si>
  <si>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</si>
  <si>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</si>
  <si>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</si>
  <si>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</si>
  <si>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</si>
  <si>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</si>
  <si>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</si>
  <si>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</si>
  <si>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</si>
  <si>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</si>
  <si>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</si>
  <si>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</si>
  <si>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</si>
  <si>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</si>
  <si>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</si>
  <si>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</si>
  <si>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</si>
  <si>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</si>
  <si>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</si>
  <si>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</si>
  <si>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</si>
  <si>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</si>
  <si>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</si>
  <si>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</si>
  <si>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</si>
  <si>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</si>
  <si>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</si>
  <si>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</si>
  <si>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</si>
  <si>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</si>
  <si>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</si>
  <si>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</si>
  <si>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</si>
  <si>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</si>
  <si>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</si>
  <si>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</si>
  <si>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</si>
  <si>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</si>
  <si>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</si>
  <si>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</si>
  <si>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</si>
  <si>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</si>
  <si>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</si>
  <si>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</si>
  <si>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</si>
  <si>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</si>
  <si>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</si>
  <si>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</si>
  <si>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</si>
  <si>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</si>
  <si>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</si>
  <si>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</si>
  <si>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</si>
  <si>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</si>
  <si>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</si>
  <si>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</si>
  <si>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</si>
  <si>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</si>
  <si>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</si>
  <si>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</si>
  <si>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</si>
  <si>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</si>
  <si>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</si>
  <si>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</si>
  <si>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</si>
  <si>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</si>
  <si>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</si>
  <si>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</si>
  <si>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</si>
  <si>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</si>
  <si>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</si>
  <si>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</si>
  <si>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</si>
  <si>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</si>
  <si>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</si>
  <si>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</si>
  <si>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</si>
  <si>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</si>
  <si>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</si>
  <si>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</si>
  <si>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</si>
  <si>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</si>
  <si>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</si>
  <si>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</si>
  <si>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</si>
  <si>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</si>
  <si>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</si>
  <si>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</si>
  <si>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</si>
  <si>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</si>
  <si>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</si>
  <si>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</si>
  <si>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</si>
  <si>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</si>
  <si>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</si>
  <si>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</si>
  <si>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</si>
  <si>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</si>
  <si>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</si>
  <si>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</si>
  <si>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</si>
  <si>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</si>
  <si>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</si>
  <si>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</si>
  <si>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</si>
  <si>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</si>
  <si>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</si>
  <si>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</si>
  <si>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</si>
  <si>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</si>
  <si>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</si>
  <si>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</si>
  <si>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</si>
  <si>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</si>
  <si>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</si>
  <si>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</si>
  <si>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</si>
  <si>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</si>
  <si>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</si>
  <si>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</si>
  <si>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</si>
  <si>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</si>
  <si>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</si>
  <si>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</si>
  <si>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</si>
  <si>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</si>
  <si>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</si>
  <si>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</si>
  <si>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</si>
  <si>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</si>
  <si>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</si>
  <si>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</si>
  <si>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</si>
  <si>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</si>
  <si>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</si>
  <si>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</si>
  <si>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</si>
  <si>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</si>
  <si>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</si>
  <si>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</si>
  <si>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</si>
  <si>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</si>
  <si>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</si>
  <si>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</si>
  <si>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</si>
  <si>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</si>
  <si>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</si>
  <si>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</si>
  <si>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</si>
  <si>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</si>
  <si>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</si>
  <si>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</si>
  <si>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</si>
  <si>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</si>
  <si>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</si>
  <si>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</si>
  <si>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</si>
  <si>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</si>
  <si>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</si>
  <si>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</si>
  <si>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</si>
  <si>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</si>
  <si>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</si>
  <si>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</si>
  <si>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</si>
  <si>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</si>
  <si>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</si>
  <si>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</si>
  <si>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</si>
  <si>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</si>
  <si>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</si>
  <si>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</si>
  <si>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</si>
  <si>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</si>
  <si>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</si>
  <si>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</si>
  <si>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</si>
  <si>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</si>
  <si>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</si>
  <si>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</si>
  <si>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</si>
  <si>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</si>
  <si>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</si>
  <si>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</si>
  <si>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</si>
  <si>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</si>
  <si>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</si>
  <si>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</si>
  <si>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</si>
  <si>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</si>
  <si>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</si>
  <si>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</si>
  <si>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</si>
  <si>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</si>
  <si>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</si>
  <si>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</si>
  <si>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</si>
  <si>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</si>
  <si>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</si>
  <si>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</si>
  <si>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</si>
  <si>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</si>
  <si>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</si>
  <si>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</si>
  <si>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</si>
  <si>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</si>
  <si>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</si>
  <si>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</si>
  <si>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</si>
  <si>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</si>
  <si>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</si>
  <si>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</si>
  <si>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</si>
  <si>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</si>
  <si>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</si>
  <si>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</si>
  <si>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</si>
  <si>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</si>
  <si>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</si>
  <si>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</si>
  <si>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</si>
  <si>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</si>
  <si>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</si>
  <si>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</si>
  <si>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</si>
  <si>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</si>
  <si>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</si>
  <si>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</si>
  <si>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</si>
  <si>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</si>
  <si>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</si>
  <si>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</si>
  <si>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</si>
  <si>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</si>
  <si>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</si>
  <si>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</si>
  <si>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</si>
  <si>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</si>
  <si>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</si>
  <si>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</si>
  <si>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</si>
  <si>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</si>
  <si>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</si>
  <si>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</si>
  <si>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</si>
  <si>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</si>
  <si>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</si>
  <si>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</si>
  <si>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</si>
  <si>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</si>
  <si>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</si>
  <si>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</si>
  <si>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</si>
  <si>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</si>
  <si>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</si>
  <si>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</si>
  <si>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</si>
  <si>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</si>
  <si>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</si>
  <si>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</si>
  <si>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</si>
  <si>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</si>
  <si>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</si>
  <si>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</si>
  <si>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</si>
  <si>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</si>
  <si>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</si>
  <si>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</si>
  <si>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</si>
  <si>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</si>
  <si>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</si>
  <si>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</si>
  <si>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</si>
  <si>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</si>
  <si>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</si>
  <si>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</si>
  <si>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</si>
  <si>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</si>
  <si>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</si>
  <si>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</si>
  <si>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</si>
  <si>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</si>
  <si>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</si>
  <si>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</si>
  <si>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</si>
  <si>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</si>
  <si>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</si>
  <si>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</si>
  <si>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t>J_0000500016</t>
  </si>
  <si>
    <t>Строительство и реконструкция сетей электроснабжения 0,4кВ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</si>
  <si>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</si>
  <si>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</si>
  <si>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</si>
  <si>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</si>
  <si>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</si>
  <si>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</si>
  <si>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</si>
  <si>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</si>
  <si>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</si>
  <si>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</si>
  <si>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</si>
  <si>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Год раскрытия информации: 1, 2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</si>
</sst>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7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24" activePane="bottomLeft" state="frozen"/>
      <selection pane="bottomLeft" activeCell="D6" sqref="D6:J6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60" t="s">
        <v>345</v>
      </c>
      <c r="B1" s="160"/>
      <c r="C1" s="160"/>
      <c r="D1" s="160"/>
      <c r="E1" s="160"/>
      <c r="F1" s="160"/>
      <c r="G1" s="160"/>
      <c r="H1" s="160"/>
      <c r="I1" s="160"/>
      <c r="J1" s="160"/>
    </row>
    <row r="2" spans="1:10" x14ac:dyDescent="0.25">
      <c r="A2" s="161"/>
      <c r="B2" s="161"/>
      <c r="C2" s="161"/>
      <c r="D2" s="161"/>
      <c r="E2" s="161"/>
      <c r="F2" s="161"/>
      <c r="G2" s="161"/>
      <c r="H2" s="161"/>
      <c r="I2" s="161"/>
      <c r="J2" s="161"/>
    </row>
    <row r="3" spans="1:10" x14ac:dyDescent="0.25">
      <c r="A3" s="161" t="s">
        <v>349</v>
      </c>
      <c r="B3" s="161"/>
      <c r="C3" s="161"/>
      <c r="D3" s="161"/>
      <c r="E3" s="161"/>
      <c r="F3" s="161"/>
      <c r="G3" s="161"/>
      <c r="H3" s="161"/>
      <c r="I3" s="161"/>
      <c r="J3" s="161"/>
    </row>
    <row r="4" spans="1:10" x14ac:dyDescent="0.25">
      <c r="A4" s="162" t="s">
        <v>348</v>
      </c>
      <c r="B4" s="162"/>
      <c r="C4" s="162"/>
      <c r="D4" s="162"/>
      <c r="E4" s="162"/>
      <c r="F4" s="162"/>
      <c r="G4" s="162"/>
      <c r="H4" s="162"/>
      <c r="I4" s="162"/>
      <c r="J4" s="162"/>
    </row>
    <row r="5" spans="1:10" x14ac:dyDescent="0.25">
      <c r="A5" s="161" t="s">
        <v>375</v>
      </c>
      <c r="B5" s="161"/>
      <c r="C5" s="161"/>
      <c r="D5" s="161"/>
      <c r="E5" s="161"/>
      <c r="F5" s="161"/>
      <c r="G5" s="161"/>
      <c r="H5" s="161"/>
      <c r="I5" s="161"/>
      <c r="J5" s="161"/>
    </row>
    <row r="6" spans="1:10" ht="53.25" customHeight="1" x14ac:dyDescent="0.25">
      <c r="A6" s="151" t="s">
        <v>80</v>
      </c>
      <c r="B6" s="152"/>
      <c r="C6" s="153"/>
      <c r="D6" s="154" t="s">
        <v>363</v>
      </c>
      <c r="E6" s="155"/>
      <c r="F6" s="155"/>
      <c r="G6" s="155"/>
      <c r="H6" s="155"/>
      <c r="I6" s="155"/>
      <c r="J6" s="156"/>
    </row>
    <row r="7" spans="1:10" x14ac:dyDescent="0.25">
      <c r="A7" s="151" t="s">
        <v>346</v>
      </c>
      <c r="B7" s="152"/>
      <c r="C7" s="153"/>
      <c r="D7" s="157" t="s">
        <v>362</v>
      </c>
      <c r="E7" s="158"/>
      <c r="F7" s="158"/>
      <c r="G7" s="158"/>
      <c r="H7" s="158"/>
      <c r="I7" s="158"/>
      <c r="J7" s="159"/>
    </row>
    <row r="8" spans="1:10" ht="15.75" customHeight="1" x14ac:dyDescent="0.25">
      <c r="A8" s="169" t="s">
        <v>347</v>
      </c>
      <c r="B8" s="169"/>
      <c r="C8" s="169"/>
      <c r="D8" s="169"/>
      <c r="E8" s="169"/>
      <c r="F8" s="169"/>
      <c r="G8" s="169"/>
      <c r="H8" s="169"/>
      <c r="I8" s="169"/>
      <c r="J8" s="169"/>
    </row>
    <row r="9" spans="1:10" ht="15.75" customHeight="1" x14ac:dyDescent="0.25">
      <c r="A9" s="170" t="s">
        <v>0</v>
      </c>
      <c r="B9" s="173" t="s">
        <v>2</v>
      </c>
      <c r="C9" s="176" t="s">
        <v>18</v>
      </c>
      <c r="D9" s="176"/>
      <c r="E9" s="176"/>
      <c r="F9" s="176"/>
      <c r="G9" s="176"/>
      <c r="H9" s="176"/>
      <c r="I9" s="176"/>
      <c r="J9" s="176"/>
    </row>
    <row r="10" spans="1:10" ht="33.75" customHeight="1" x14ac:dyDescent="0.25">
      <c r="A10" s="171"/>
      <c r="B10" s="174"/>
      <c r="C10" s="177" t="s">
        <v>8</v>
      </c>
      <c r="D10" s="177"/>
      <c r="E10" s="177"/>
      <c r="F10" s="177"/>
      <c r="G10" s="177" t="s">
        <v>53</v>
      </c>
      <c r="H10" s="177"/>
      <c r="I10" s="177"/>
      <c r="J10" s="177"/>
    </row>
    <row r="11" spans="1:10" s="8" customFormat="1" ht="63" x14ac:dyDescent="0.25">
      <c r="A11" s="172"/>
      <c r="B11" s="175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/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/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/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35"/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/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/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0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4"/>
      <c r="B28" s="164"/>
      <c r="H28" s="137"/>
      <c r="I28" s="137"/>
    </row>
    <row r="29" spans="1:10" s="31" customFormat="1" ht="41.25" customHeight="1" x14ac:dyDescent="0.25">
      <c r="A29" s="164"/>
      <c r="B29" s="164"/>
      <c r="H29" s="137"/>
      <c r="I29" s="137"/>
    </row>
    <row r="30" spans="1:10" s="31" customFormat="1" ht="38.25" customHeight="1" x14ac:dyDescent="0.25">
      <c r="A30" s="164"/>
      <c r="B30" s="164"/>
      <c r="H30" s="137"/>
      <c r="I30" s="137"/>
    </row>
    <row r="31" spans="1:10" s="31" customFormat="1" ht="18.75" customHeight="1" x14ac:dyDescent="0.25">
      <c r="A31" s="165"/>
      <c r="B31" s="165"/>
      <c r="H31" s="137"/>
      <c r="I31" s="137"/>
    </row>
    <row r="32" spans="1:10" s="31" customFormat="1" ht="217.5" customHeight="1" x14ac:dyDescent="0.25">
      <c r="A32" s="166"/>
      <c r="B32" s="167"/>
      <c r="H32" s="137"/>
      <c r="I32" s="137"/>
    </row>
    <row r="33" spans="1:2" ht="53.25" customHeight="1" x14ac:dyDescent="0.25">
      <c r="A33" s="166"/>
      <c r="B33" s="168"/>
    </row>
    <row r="34" spans="1:2" x14ac:dyDescent="0.25">
      <c r="A34" s="163"/>
      <c r="B34" s="163"/>
    </row>
    <row r="35" spans="1:2" x14ac:dyDescent="0.25">
      <c r="B35" s="118"/>
    </row>
    <row r="39" spans="1:2" x14ac:dyDescent="0.25">
      <c r="B39" s="118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6" activePane="bottomLeft" state="frozen"/>
      <selection pane="bottomLeft" activeCell="F63" sqref="F6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69" t="s">
        <v>350</v>
      </c>
      <c r="B1" s="169"/>
      <c r="C1" s="169"/>
      <c r="D1" s="169"/>
      <c r="E1" s="169"/>
      <c r="F1" s="169"/>
      <c r="G1" s="169"/>
      <c r="H1" s="169"/>
      <c r="I1" s="169"/>
      <c r="J1" s="169"/>
    </row>
    <row r="2" spans="1:10" ht="15.75" customHeight="1" x14ac:dyDescent="0.25">
      <c r="A2" s="170" t="s">
        <v>0</v>
      </c>
      <c r="B2" s="173" t="s">
        <v>2</v>
      </c>
      <c r="C2" s="176" t="s">
        <v>18</v>
      </c>
      <c r="D2" s="176"/>
      <c r="E2" s="176"/>
      <c r="F2" s="176"/>
      <c r="G2" s="176"/>
      <c r="H2" s="176"/>
      <c r="I2" s="176"/>
      <c r="J2" s="176"/>
    </row>
    <row r="3" spans="1:10" ht="33.75" customHeight="1" x14ac:dyDescent="0.25">
      <c r="A3" s="171"/>
      <c r="B3" s="174"/>
      <c r="C3" s="177" t="s">
        <v>8</v>
      </c>
      <c r="D3" s="177"/>
      <c r="E3" s="177"/>
      <c r="F3" s="177"/>
      <c r="G3" s="177" t="s">
        <v>53</v>
      </c>
      <c r="H3" s="177"/>
      <c r="I3" s="177"/>
      <c r="J3" s="177"/>
    </row>
    <row r="4" spans="1:10" s="8" customFormat="1" ht="63" x14ac:dyDescent="0.25">
      <c r="A4" s="172"/>
      <c r="B4" s="175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371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374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372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4"/>
      <c r="B66" s="164"/>
      <c r="H66" s="124"/>
      <c r="I66" s="137"/>
    </row>
    <row r="67" spans="1:9" s="31" customFormat="1" ht="41.25" customHeight="1" x14ac:dyDescent="0.25">
      <c r="A67" s="164"/>
      <c r="B67" s="164"/>
      <c r="H67" s="124"/>
      <c r="I67" s="137"/>
    </row>
    <row r="68" spans="1:9" s="31" customFormat="1" ht="38.25" customHeight="1" x14ac:dyDescent="0.25">
      <c r="A68" s="164"/>
      <c r="B68" s="164"/>
      <c r="H68" s="124"/>
      <c r="I68" s="137"/>
    </row>
    <row r="69" spans="1:9" s="31" customFormat="1" ht="18.75" customHeight="1" x14ac:dyDescent="0.25">
      <c r="A69" s="165"/>
      <c r="B69" s="165"/>
      <c r="H69" s="124"/>
      <c r="I69" s="137"/>
    </row>
    <row r="70" spans="1:9" s="31" customFormat="1" ht="217.5" customHeight="1" x14ac:dyDescent="0.25">
      <c r="A70" s="166"/>
      <c r="B70" s="167"/>
      <c r="H70" s="124"/>
      <c r="I70" s="137"/>
    </row>
    <row r="71" spans="1:9" ht="53.25" customHeight="1" x14ac:dyDescent="0.25">
      <c r="A71" s="166"/>
      <c r="B71" s="168"/>
    </row>
    <row r="72" spans="1:9" x14ac:dyDescent="0.25">
      <c r="A72" s="163"/>
      <c r="B72" s="163"/>
    </row>
    <row r="73" spans="1:9" x14ac:dyDescent="0.25">
      <c r="B73" s="118"/>
    </row>
    <row r="77" spans="1:9" x14ac:dyDescent="0.25">
      <c r="B77" s="118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5" activePane="bottomLeft" state="frozen"/>
      <selection pane="bottomLeft" activeCell="F62" sqref="F62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69" t="s">
        <v>351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</row>
    <row r="2" spans="1:11" ht="15.75" customHeight="1" x14ac:dyDescent="0.25">
      <c r="A2" s="170" t="s">
        <v>0</v>
      </c>
      <c r="B2" s="173" t="s">
        <v>2</v>
      </c>
      <c r="C2" s="176" t="s">
        <v>18</v>
      </c>
      <c r="D2" s="176"/>
      <c r="E2" s="176"/>
      <c r="F2" s="176"/>
      <c r="G2" s="176"/>
      <c r="H2" s="176"/>
      <c r="I2" s="176"/>
      <c r="J2" s="176"/>
      <c r="K2" s="176"/>
    </row>
    <row r="3" spans="1:11" ht="33.75" customHeight="1" x14ac:dyDescent="0.25">
      <c r="A3" s="171"/>
      <c r="B3" s="174"/>
      <c r="C3" s="177" t="s">
        <v>8</v>
      </c>
      <c r="D3" s="177"/>
      <c r="E3" s="177"/>
      <c r="F3" s="177"/>
      <c r="G3" s="177"/>
      <c r="H3" s="177" t="s">
        <v>53</v>
      </c>
      <c r="I3" s="183"/>
      <c r="J3" s="183"/>
      <c r="K3" s="183"/>
    </row>
    <row r="4" spans="1:11" s="8" customFormat="1" ht="63" x14ac:dyDescent="0.25">
      <c r="A4" s="172"/>
      <c r="B4" s="175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>
        <f>0.087+0.116</f>
        <v>0.20300000000000001</v>
      </c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170.17896000000002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>
        <f>1.31+1.67</f>
        <v>2.98</v>
      </c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1602.2864000000002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>
        <f>0.508+0.447</f>
        <v>0.95500000000000007</v>
      </c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145.00720000000001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>
        <f>0.141+0.056</f>
        <v>0.19699999999999998</v>
      </c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35.853999999999992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47">
        <f>0.357+0.22</f>
        <v>0.57699999999999996</v>
      </c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123.61648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>
        <f>0.391+1.063</f>
        <v>1.454</v>
      </c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340.23599999999999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>
        <f>19+19</f>
        <v>38</v>
      </c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6270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>
        <f>19+19</f>
        <v>38</v>
      </c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114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8801.1790399999991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2"/>
      <c r="B76" s="182"/>
    </row>
    <row r="77" spans="1:11" s="31" customFormat="1" ht="41.25" customHeight="1" x14ac:dyDescent="0.25">
      <c r="A77" s="182"/>
      <c r="B77" s="182"/>
    </row>
    <row r="78" spans="1:11" s="31" customFormat="1" ht="38.25" customHeight="1" x14ac:dyDescent="0.25">
      <c r="A78" s="182"/>
      <c r="B78" s="182"/>
    </row>
    <row r="79" spans="1:11" s="31" customFormat="1" ht="18.75" customHeight="1" x14ac:dyDescent="0.25">
      <c r="A79" s="178"/>
      <c r="B79" s="178"/>
    </row>
    <row r="80" spans="1:11" s="31" customFormat="1" ht="42" customHeight="1" x14ac:dyDescent="0.25">
      <c r="A80" s="179"/>
      <c r="B80" s="180"/>
    </row>
    <row r="81" spans="1:2" ht="53.25" customHeight="1" x14ac:dyDescent="0.25">
      <c r="A81" s="179"/>
      <c r="B81" s="181"/>
    </row>
    <row r="82" spans="1:2" x14ac:dyDescent="0.25">
      <c r="A82" s="163"/>
      <c r="B82" s="163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3"/>
  <sheetViews>
    <sheetView view="pageBreakPreview" zoomScale="75" zoomScaleNormal="70" zoomScaleSheetLayoutView="75" workbookViewId="0">
      <pane ySplit="5" topLeftCell="A51" activePane="bottomLeft" state="frozen"/>
      <selection activeCell="D1" sqref="D1"/>
      <selection pane="bottomLeft" activeCell="H60" sqref="H60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69" t="s">
        <v>352</v>
      </c>
      <c r="B2" s="169"/>
      <c r="C2" s="169"/>
      <c r="D2" s="169"/>
      <c r="E2" s="169"/>
      <c r="F2" s="169"/>
      <c r="G2" s="169"/>
      <c r="H2" s="169"/>
      <c r="I2" s="169"/>
      <c r="J2" s="169"/>
      <c r="K2" s="169"/>
    </row>
    <row r="3" spans="1:11" ht="15.75" customHeight="1" x14ac:dyDescent="0.25">
      <c r="A3" s="170" t="s">
        <v>0</v>
      </c>
      <c r="B3" s="173" t="s">
        <v>2</v>
      </c>
      <c r="C3" s="176" t="s">
        <v>18</v>
      </c>
      <c r="D3" s="176"/>
      <c r="E3" s="176"/>
      <c r="F3" s="176"/>
      <c r="G3" s="176"/>
      <c r="H3" s="176"/>
      <c r="I3" s="176"/>
      <c r="J3" s="176"/>
      <c r="K3" s="176"/>
    </row>
    <row r="4" spans="1:11" ht="33.75" customHeight="1" x14ac:dyDescent="0.25">
      <c r="A4" s="171"/>
      <c r="B4" s="174"/>
      <c r="C4" s="177" t="s">
        <v>8</v>
      </c>
      <c r="D4" s="177"/>
      <c r="E4" s="177"/>
      <c r="F4" s="177"/>
      <c r="G4" s="177"/>
      <c r="H4" s="177" t="s">
        <v>53</v>
      </c>
      <c r="I4" s="183"/>
      <c r="J4" s="183"/>
      <c r="K4" s="183"/>
    </row>
    <row r="5" spans="1:11" s="8" customFormat="1" ht="63" x14ac:dyDescent="0.25">
      <c r="A5" s="172"/>
      <c r="B5" s="175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>
        <v>6.8000000000000005E-2</v>
      </c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18.653760000000002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>
        <f>0.075</f>
        <v>7.4999999999999997E-2</v>
      </c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3" si="0">F9*I9*J9*E9</f>
        <v>24.624000000000002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2</v>
      </c>
      <c r="F12" s="128">
        <v>7.3999999999999996E-2</v>
      </c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63.616320000000002</v>
      </c>
    </row>
    <row r="13" spans="1:11" s="55" customFormat="1" ht="47.25" x14ac:dyDescent="0.25">
      <c r="A13" s="49" t="s">
        <v>100</v>
      </c>
      <c r="B13" s="13" t="s">
        <v>132</v>
      </c>
      <c r="C13" s="128">
        <v>0.4</v>
      </c>
      <c r="D13" s="25" t="s">
        <v>141</v>
      </c>
      <c r="E13" s="25">
        <v>1</v>
      </c>
      <c r="F13" s="128"/>
      <c r="G13" s="129" t="s">
        <v>3</v>
      </c>
      <c r="H13" s="14" t="s">
        <v>15</v>
      </c>
      <c r="I13" s="128">
        <v>448</v>
      </c>
      <c r="J13" s="128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1">
        <v>0.4</v>
      </c>
      <c r="D14" s="25" t="s">
        <v>141</v>
      </c>
      <c r="E14" s="25">
        <v>2</v>
      </c>
      <c r="F14" s="141">
        <v>9.1999999999999998E-2</v>
      </c>
      <c r="G14" s="142" t="s">
        <v>3</v>
      </c>
      <c r="H14" s="14" t="s">
        <v>15</v>
      </c>
      <c r="I14" s="141">
        <v>448</v>
      </c>
      <c r="J14" s="141">
        <v>1.08</v>
      </c>
      <c r="K14" s="15">
        <f t="shared" ref="K14" si="2">F14*I14*J14*E14</f>
        <v>89.026560000000003</v>
      </c>
    </row>
    <row r="15" spans="1:11" s="10" customFormat="1" ht="47.25" x14ac:dyDescent="0.25">
      <c r="A15" s="49" t="s">
        <v>102</v>
      </c>
      <c r="B15" s="13" t="s">
        <v>124</v>
      </c>
      <c r="C15" s="128">
        <v>0.4</v>
      </c>
      <c r="D15" s="25" t="s">
        <v>142</v>
      </c>
      <c r="E15" s="25">
        <v>2</v>
      </c>
      <c r="F15" s="128">
        <f>0.079</f>
        <v>7.9000000000000001E-2</v>
      </c>
      <c r="G15" s="129" t="s">
        <v>3</v>
      </c>
      <c r="H15" s="14" t="s">
        <v>15</v>
      </c>
      <c r="I15" s="128">
        <v>539</v>
      </c>
      <c r="J15" s="128">
        <v>1.08</v>
      </c>
      <c r="K15" s="15">
        <f t="shared" si="0"/>
        <v>91.97496000000001</v>
      </c>
    </row>
    <row r="16" spans="1:11" s="55" customFormat="1" ht="47.25" x14ac:dyDescent="0.25">
      <c r="A16" s="49" t="s">
        <v>103</v>
      </c>
      <c r="B16" s="13" t="s">
        <v>125</v>
      </c>
      <c r="C16" s="128">
        <v>0.4</v>
      </c>
      <c r="D16" s="25" t="s">
        <v>143</v>
      </c>
      <c r="E16" s="25">
        <v>1</v>
      </c>
      <c r="F16" s="128"/>
      <c r="G16" s="129" t="s">
        <v>3</v>
      </c>
      <c r="H16" s="14" t="s">
        <v>15</v>
      </c>
      <c r="I16" s="128">
        <v>618</v>
      </c>
      <c r="J16" s="128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4">
        <v>0.4</v>
      </c>
      <c r="D17" s="25" t="s">
        <v>143</v>
      </c>
      <c r="E17" s="25">
        <v>2</v>
      </c>
      <c r="F17" s="144">
        <f>0.2075+0.065</f>
        <v>0.27249999999999996</v>
      </c>
      <c r="G17" s="145" t="s">
        <v>3</v>
      </c>
      <c r="H17" s="14" t="s">
        <v>15</v>
      </c>
      <c r="I17" s="144">
        <v>618</v>
      </c>
      <c r="J17" s="144">
        <v>1.08</v>
      </c>
      <c r="K17" s="15">
        <f t="shared" ref="K17" si="3">F17*I17*J17*E17</f>
        <v>363.75479999999999</v>
      </c>
    </row>
    <row r="18" spans="1:11" s="55" customFormat="1" ht="47.25" x14ac:dyDescent="0.25">
      <c r="A18" s="49" t="s">
        <v>239</v>
      </c>
      <c r="B18" s="13" t="s">
        <v>367</v>
      </c>
      <c r="C18" s="128">
        <v>0.4</v>
      </c>
      <c r="D18" s="25" t="s">
        <v>144</v>
      </c>
      <c r="E18" s="25">
        <v>1</v>
      </c>
      <c r="F18" s="128">
        <f>0.294</f>
        <v>0.29399999999999998</v>
      </c>
      <c r="G18" s="129" t="s">
        <v>3</v>
      </c>
      <c r="H18" s="14" t="s">
        <v>15</v>
      </c>
      <c r="I18" s="128">
        <v>722</v>
      </c>
      <c r="J18" s="128">
        <v>1.08</v>
      </c>
      <c r="K18" s="15">
        <f t="shared" si="0"/>
        <v>229.24944000000002</v>
      </c>
    </row>
    <row r="19" spans="1:11" s="55" customFormat="1" ht="47.25" x14ac:dyDescent="0.25">
      <c r="A19" s="49" t="s">
        <v>240</v>
      </c>
      <c r="B19" s="13" t="s">
        <v>367</v>
      </c>
      <c r="C19" s="149">
        <v>0.4</v>
      </c>
      <c r="D19" s="25" t="s">
        <v>144</v>
      </c>
      <c r="E19" s="25">
        <v>2</v>
      </c>
      <c r="F19" s="149">
        <f>0.271</f>
        <v>0.27100000000000002</v>
      </c>
      <c r="G19" s="150" t="s">
        <v>3</v>
      </c>
      <c r="H19" s="14" t="s">
        <v>15</v>
      </c>
      <c r="I19" s="149">
        <v>722</v>
      </c>
      <c r="J19" s="149">
        <v>1.08</v>
      </c>
      <c r="K19" s="15">
        <f t="shared" ref="K19" si="4">F19*I19*J19*E19</f>
        <v>422.62992000000003</v>
      </c>
    </row>
    <row r="20" spans="1:11" s="10" customFormat="1" ht="47.25" x14ac:dyDescent="0.25">
      <c r="A20" s="49" t="s">
        <v>241</v>
      </c>
      <c r="B20" s="13" t="s">
        <v>368</v>
      </c>
      <c r="C20" s="128">
        <v>0.4</v>
      </c>
      <c r="D20" s="25" t="s">
        <v>145</v>
      </c>
      <c r="E20" s="25">
        <v>1</v>
      </c>
      <c r="F20" s="128">
        <f>0.08</f>
        <v>0.08</v>
      </c>
      <c r="G20" s="129" t="s">
        <v>3</v>
      </c>
      <c r="H20" s="14" t="s">
        <v>15</v>
      </c>
      <c r="I20" s="128">
        <v>916</v>
      </c>
      <c r="J20" s="128">
        <v>1.08</v>
      </c>
      <c r="K20" s="15">
        <f t="shared" si="0"/>
        <v>79.142400000000009</v>
      </c>
    </row>
    <row r="21" spans="1:11" s="10" customFormat="1" ht="47.25" x14ac:dyDescent="0.25">
      <c r="A21" s="49" t="s">
        <v>242</v>
      </c>
      <c r="B21" s="13" t="s">
        <v>369</v>
      </c>
      <c r="C21" s="141">
        <v>0.4</v>
      </c>
      <c r="D21" s="25" t="s">
        <v>145</v>
      </c>
      <c r="E21" s="25">
        <v>2</v>
      </c>
      <c r="F21" s="141"/>
      <c r="G21" s="142" t="s">
        <v>3</v>
      </c>
      <c r="H21" s="14" t="s">
        <v>15</v>
      </c>
      <c r="I21" s="141">
        <v>916</v>
      </c>
      <c r="J21" s="141">
        <v>1.08</v>
      </c>
      <c r="K21" s="15">
        <f t="shared" ref="K21" si="5">F21*I21*J21*E21</f>
        <v>0</v>
      </c>
    </row>
    <row r="22" spans="1:11" s="55" customFormat="1" ht="47.25" x14ac:dyDescent="0.25">
      <c r="A22" s="49" t="s">
        <v>243</v>
      </c>
      <c r="B22" s="13" t="s">
        <v>370</v>
      </c>
      <c r="C22" s="128">
        <v>0.4</v>
      </c>
      <c r="D22" s="25" t="s">
        <v>146</v>
      </c>
      <c r="E22" s="25">
        <v>1</v>
      </c>
      <c r="F22" s="128"/>
      <c r="G22" s="129" t="s">
        <v>3</v>
      </c>
      <c r="H22" s="14" t="s">
        <v>15</v>
      </c>
      <c r="I22" s="128">
        <v>1116</v>
      </c>
      <c r="J22" s="128">
        <v>1.08</v>
      </c>
      <c r="K22" s="15">
        <f t="shared" si="0"/>
        <v>0</v>
      </c>
    </row>
    <row r="23" spans="1:11" s="55" customFormat="1" ht="47.25" x14ac:dyDescent="0.25">
      <c r="A23" s="49" t="s">
        <v>244</v>
      </c>
      <c r="B23" s="13" t="s">
        <v>373</v>
      </c>
      <c r="C23" s="141">
        <v>0.4</v>
      </c>
      <c r="D23" s="25" t="s">
        <v>146</v>
      </c>
      <c r="E23" s="25">
        <v>2</v>
      </c>
      <c r="F23" s="141"/>
      <c r="G23" s="142" t="s">
        <v>3</v>
      </c>
      <c r="H23" s="14" t="s">
        <v>15</v>
      </c>
      <c r="I23" s="141">
        <v>1116</v>
      </c>
      <c r="J23" s="141">
        <v>1.08</v>
      </c>
      <c r="K23" s="15">
        <f t="shared" ref="K23" si="6">F23*I23*J23*E23</f>
        <v>0</v>
      </c>
    </row>
    <row r="24" spans="1:11" s="10" customFormat="1" ht="58.5" customHeight="1" x14ac:dyDescent="0.25">
      <c r="A24" s="49" t="s">
        <v>169</v>
      </c>
      <c r="B24" s="13" t="s">
        <v>68</v>
      </c>
      <c r="C24" s="57" t="s">
        <v>52</v>
      </c>
      <c r="D24" s="57" t="s">
        <v>52</v>
      </c>
      <c r="E24" s="128" t="s">
        <v>52</v>
      </c>
      <c r="F24" s="57" t="s">
        <v>52</v>
      </c>
      <c r="G24" s="57" t="s">
        <v>52</v>
      </c>
      <c r="H24" s="57" t="s">
        <v>52</v>
      </c>
      <c r="I24" s="57" t="s">
        <v>52</v>
      </c>
      <c r="J24" s="128" t="s">
        <v>52</v>
      </c>
      <c r="K24" s="57" t="s">
        <v>52</v>
      </c>
    </row>
    <row r="25" spans="1:11" s="10" customFormat="1" ht="47.25" x14ac:dyDescent="0.25">
      <c r="A25" s="49" t="s">
        <v>41</v>
      </c>
      <c r="B25" s="13" t="s">
        <v>121</v>
      </c>
      <c r="C25" s="57">
        <v>10</v>
      </c>
      <c r="D25" s="25" t="s">
        <v>147</v>
      </c>
      <c r="E25" s="25">
        <v>1</v>
      </c>
      <c r="F25" s="57"/>
      <c r="G25" s="59" t="s">
        <v>3</v>
      </c>
      <c r="H25" s="14" t="s">
        <v>127</v>
      </c>
      <c r="I25" s="57">
        <v>2214</v>
      </c>
      <c r="J25" s="128">
        <v>1.08</v>
      </c>
      <c r="K25" s="15">
        <f t="shared" si="0"/>
        <v>0</v>
      </c>
    </row>
    <row r="26" spans="1:11" s="55" customFormat="1" ht="47.25" x14ac:dyDescent="0.25">
      <c r="A26" s="49" t="s">
        <v>42</v>
      </c>
      <c r="B26" s="13" t="s">
        <v>38</v>
      </c>
      <c r="C26" s="57">
        <v>10</v>
      </c>
      <c r="D26" s="25" t="s">
        <v>148</v>
      </c>
      <c r="E26" s="25">
        <v>1</v>
      </c>
      <c r="F26" s="57"/>
      <c r="G26" s="59" t="s">
        <v>3</v>
      </c>
      <c r="H26" s="14" t="s">
        <v>127</v>
      </c>
      <c r="I26" s="57">
        <v>2394</v>
      </c>
      <c r="J26" s="128">
        <v>1.08</v>
      </c>
      <c r="K26" s="15">
        <f t="shared" si="0"/>
        <v>0</v>
      </c>
    </row>
    <row r="27" spans="1:11" s="55" customFormat="1" ht="47.25" x14ac:dyDescent="0.25">
      <c r="A27" s="49" t="s">
        <v>170</v>
      </c>
      <c r="B27" s="13" t="s">
        <v>122</v>
      </c>
      <c r="C27" s="61">
        <v>10</v>
      </c>
      <c r="D27" s="25" t="s">
        <v>149</v>
      </c>
      <c r="E27" s="25"/>
      <c r="F27" s="61"/>
      <c r="G27" s="62" t="s">
        <v>3</v>
      </c>
      <c r="H27" s="14" t="s">
        <v>127</v>
      </c>
      <c r="I27" s="61">
        <v>3055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171</v>
      </c>
      <c r="B28" s="13" t="s">
        <v>130</v>
      </c>
      <c r="C28" s="125">
        <v>10</v>
      </c>
      <c r="D28" s="25" t="s">
        <v>150</v>
      </c>
      <c r="E28" s="25"/>
      <c r="F28" s="125"/>
      <c r="G28" s="126" t="s">
        <v>3</v>
      </c>
      <c r="H28" s="14" t="s">
        <v>127</v>
      </c>
      <c r="I28" s="125">
        <v>2106</v>
      </c>
      <c r="J28" s="128">
        <v>1.08</v>
      </c>
      <c r="K28" s="15">
        <f t="shared" si="0"/>
        <v>0</v>
      </c>
    </row>
    <row r="29" spans="1:11" s="55" customFormat="1" ht="47.25" x14ac:dyDescent="0.25">
      <c r="A29" s="49" t="s">
        <v>172</v>
      </c>
      <c r="B29" s="13" t="s">
        <v>131</v>
      </c>
      <c r="C29" s="125">
        <v>10</v>
      </c>
      <c r="D29" s="25" t="s">
        <v>151</v>
      </c>
      <c r="E29" s="25">
        <v>1</v>
      </c>
      <c r="F29" s="125"/>
      <c r="G29" s="126" t="s">
        <v>3</v>
      </c>
      <c r="H29" s="14" t="s">
        <v>127</v>
      </c>
      <c r="I29" s="125">
        <v>2037</v>
      </c>
      <c r="J29" s="128">
        <v>1.08</v>
      </c>
      <c r="K29" s="15">
        <f t="shared" si="0"/>
        <v>0</v>
      </c>
    </row>
    <row r="30" spans="1:11" s="10" customFormat="1" ht="47.25" x14ac:dyDescent="0.25">
      <c r="A30" s="49" t="s">
        <v>175</v>
      </c>
      <c r="B30" s="13" t="s">
        <v>132</v>
      </c>
      <c r="C30" s="119">
        <v>6</v>
      </c>
      <c r="D30" s="25" t="s">
        <v>147</v>
      </c>
      <c r="E30" s="25"/>
      <c r="F30" s="119"/>
      <c r="G30" s="123" t="s">
        <v>3</v>
      </c>
      <c r="H30" s="14" t="s">
        <v>127</v>
      </c>
      <c r="I30" s="119">
        <v>2136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176</v>
      </c>
      <c r="B31" s="13" t="s">
        <v>123</v>
      </c>
      <c r="C31" s="119">
        <v>6</v>
      </c>
      <c r="D31" s="25" t="s">
        <v>148</v>
      </c>
      <c r="E31" s="25"/>
      <c r="F31" s="119"/>
      <c r="G31" s="123" t="s">
        <v>3</v>
      </c>
      <c r="H31" s="14" t="s">
        <v>127</v>
      </c>
      <c r="I31" s="119">
        <v>2306</v>
      </c>
      <c r="J31" s="128">
        <v>1.08</v>
      </c>
      <c r="K31" s="15">
        <f t="shared" si="0"/>
        <v>0</v>
      </c>
    </row>
    <row r="32" spans="1:11" s="55" customFormat="1" ht="47.25" x14ac:dyDescent="0.25">
      <c r="A32" s="49" t="s">
        <v>177</v>
      </c>
      <c r="B32" s="13" t="s">
        <v>124</v>
      </c>
      <c r="C32" s="119">
        <v>6</v>
      </c>
      <c r="D32" s="25" t="s">
        <v>149</v>
      </c>
      <c r="E32" s="25"/>
      <c r="F32" s="119"/>
      <c r="G32" s="123" t="s">
        <v>3</v>
      </c>
      <c r="H32" s="14" t="s">
        <v>127</v>
      </c>
      <c r="I32" s="119">
        <v>2366</v>
      </c>
      <c r="J32" s="128">
        <v>1.08</v>
      </c>
      <c r="K32" s="15">
        <f t="shared" si="0"/>
        <v>0</v>
      </c>
    </row>
    <row r="33" spans="1:11" s="10" customFormat="1" ht="47.25" x14ac:dyDescent="0.25">
      <c r="A33" s="49" t="s">
        <v>173</v>
      </c>
      <c r="B33" s="13" t="s">
        <v>125</v>
      </c>
      <c r="C33" s="119">
        <v>6</v>
      </c>
      <c r="D33" s="25" t="s">
        <v>152</v>
      </c>
      <c r="E33" s="25"/>
      <c r="F33" s="119"/>
      <c r="G33" s="123" t="s">
        <v>3</v>
      </c>
      <c r="H33" s="14" t="s">
        <v>127</v>
      </c>
      <c r="I33" s="119">
        <v>2058</v>
      </c>
      <c r="J33" s="128">
        <v>1.08</v>
      </c>
      <c r="K33" s="15">
        <f t="shared" si="0"/>
        <v>0</v>
      </c>
    </row>
    <row r="34" spans="1:11" s="10" customFormat="1" ht="47.25" x14ac:dyDescent="0.25">
      <c r="A34" s="49" t="s">
        <v>174</v>
      </c>
      <c r="B34" s="13" t="s">
        <v>126</v>
      </c>
      <c r="C34" s="128">
        <v>6</v>
      </c>
      <c r="D34" s="25" t="s">
        <v>153</v>
      </c>
      <c r="E34" s="25"/>
      <c r="F34" s="128"/>
      <c r="G34" s="129" t="s">
        <v>3</v>
      </c>
      <c r="H34" s="14" t="s">
        <v>127</v>
      </c>
      <c r="I34" s="128">
        <v>1979</v>
      </c>
      <c r="J34" s="128">
        <v>1.08</v>
      </c>
      <c r="K34" s="15">
        <f t="shared" ref="K34" si="7">F34*I34*J34*E34</f>
        <v>0</v>
      </c>
    </row>
    <row r="35" spans="1:11" s="10" customFormat="1" ht="47.25" x14ac:dyDescent="0.25">
      <c r="A35" s="49" t="s">
        <v>118</v>
      </c>
      <c r="B35" s="27" t="s">
        <v>179</v>
      </c>
      <c r="C35" s="57" t="s">
        <v>52</v>
      </c>
      <c r="D35" s="57" t="s">
        <v>52</v>
      </c>
      <c r="E35" s="128" t="s">
        <v>52</v>
      </c>
      <c r="F35" s="57" t="s">
        <v>52</v>
      </c>
      <c r="G35" s="57" t="s">
        <v>52</v>
      </c>
      <c r="H35" s="57" t="s">
        <v>52</v>
      </c>
      <c r="I35" s="57" t="s">
        <v>52</v>
      </c>
      <c r="J35" s="128" t="s">
        <v>52</v>
      </c>
      <c r="K35" s="57" t="s">
        <v>52</v>
      </c>
    </row>
    <row r="36" spans="1:11" s="10" customFormat="1" ht="31.5" x14ac:dyDescent="0.25">
      <c r="A36" s="49" t="s">
        <v>43</v>
      </c>
      <c r="B36" s="13" t="s">
        <v>195</v>
      </c>
      <c r="C36" s="121" t="s">
        <v>154</v>
      </c>
      <c r="D36" s="25" t="s">
        <v>155</v>
      </c>
      <c r="E36" s="128" t="s">
        <v>52</v>
      </c>
      <c r="F36" s="57">
        <f>0.234+0.4935</f>
        <v>0.72750000000000004</v>
      </c>
      <c r="G36" s="59" t="s">
        <v>3</v>
      </c>
      <c r="H36" s="14" t="s">
        <v>157</v>
      </c>
      <c r="I36" s="57">
        <v>496</v>
      </c>
      <c r="J36" s="128">
        <v>1</v>
      </c>
      <c r="K36" s="15">
        <f t="shared" ref="K36:K50" si="8">F36*I36*J36</f>
        <v>360.84000000000003</v>
      </c>
    </row>
    <row r="37" spans="1:11" s="10" customFormat="1" ht="31.5" x14ac:dyDescent="0.25">
      <c r="A37" s="49" t="s">
        <v>44</v>
      </c>
      <c r="B37" s="13" t="s">
        <v>195</v>
      </c>
      <c r="C37" s="121" t="s">
        <v>128</v>
      </c>
      <c r="D37" s="25" t="s">
        <v>156</v>
      </c>
      <c r="E37" s="128" t="s">
        <v>52</v>
      </c>
      <c r="F37" s="57"/>
      <c r="G37" s="59" t="s">
        <v>3</v>
      </c>
      <c r="H37" s="14" t="s">
        <v>157</v>
      </c>
      <c r="I37" s="57">
        <v>1428</v>
      </c>
      <c r="J37" s="128">
        <v>1</v>
      </c>
      <c r="K37" s="15">
        <f t="shared" si="8"/>
        <v>0</v>
      </c>
    </row>
    <row r="38" spans="1:11" s="10" customFormat="1" ht="31.5" x14ac:dyDescent="0.25">
      <c r="A38" s="49" t="s">
        <v>72</v>
      </c>
      <c r="B38" s="27" t="s">
        <v>158</v>
      </c>
      <c r="C38" s="128" t="s">
        <v>52</v>
      </c>
      <c r="D38" s="128" t="s">
        <v>52</v>
      </c>
      <c r="E38" s="128" t="s">
        <v>52</v>
      </c>
      <c r="F38" s="128" t="s">
        <v>52</v>
      </c>
      <c r="G38" s="128" t="s">
        <v>52</v>
      </c>
      <c r="H38" s="128" t="s">
        <v>52</v>
      </c>
      <c r="I38" s="128" t="s">
        <v>52</v>
      </c>
      <c r="J38" s="128" t="s">
        <v>52</v>
      </c>
      <c r="K38" s="128" t="s">
        <v>52</v>
      </c>
    </row>
    <row r="39" spans="1:11" s="10" customFormat="1" x14ac:dyDescent="0.25">
      <c r="A39" s="49" t="s">
        <v>51</v>
      </c>
      <c r="B39" s="13" t="s">
        <v>37</v>
      </c>
      <c r="C39" s="121" t="s">
        <v>52</v>
      </c>
      <c r="D39" s="25" t="s">
        <v>159</v>
      </c>
      <c r="E39" s="128" t="s">
        <v>52</v>
      </c>
      <c r="F39" s="128">
        <v>51.6</v>
      </c>
      <c r="G39" s="129" t="s">
        <v>162</v>
      </c>
      <c r="H39" s="14" t="s">
        <v>161</v>
      </c>
      <c r="I39" s="128">
        <v>1.3</v>
      </c>
      <c r="J39" s="128">
        <v>1</v>
      </c>
      <c r="K39" s="15">
        <f t="shared" ref="K39:K40" si="9">F39*I39*J39</f>
        <v>67.08</v>
      </c>
    </row>
    <row r="40" spans="1:11" s="10" customFormat="1" x14ac:dyDescent="0.25">
      <c r="A40" s="49" t="s">
        <v>190</v>
      </c>
      <c r="B40" s="13" t="s">
        <v>37</v>
      </c>
      <c r="C40" s="121" t="s">
        <v>52</v>
      </c>
      <c r="D40" s="25" t="s">
        <v>160</v>
      </c>
      <c r="E40" s="128" t="s">
        <v>52</v>
      </c>
      <c r="F40" s="128"/>
      <c r="G40" s="129" t="s">
        <v>162</v>
      </c>
      <c r="H40" s="14" t="s">
        <v>161</v>
      </c>
      <c r="I40" s="128">
        <v>2.3199999999999998</v>
      </c>
      <c r="J40" s="128">
        <v>1</v>
      </c>
      <c r="K40" s="15">
        <f t="shared" si="9"/>
        <v>0</v>
      </c>
    </row>
    <row r="41" spans="1:11" s="10" customFormat="1" x14ac:dyDescent="0.25">
      <c r="A41" s="49" t="s">
        <v>274</v>
      </c>
      <c r="B41" s="13" t="s">
        <v>38</v>
      </c>
      <c r="C41" s="121" t="s">
        <v>52</v>
      </c>
      <c r="D41" s="25" t="s">
        <v>159</v>
      </c>
      <c r="E41" s="128" t="s">
        <v>52</v>
      </c>
      <c r="F41" s="128"/>
      <c r="G41" s="129" t="s">
        <v>162</v>
      </c>
      <c r="H41" s="14" t="s">
        <v>161</v>
      </c>
      <c r="I41" s="128">
        <v>1.3</v>
      </c>
      <c r="J41" s="128">
        <v>1</v>
      </c>
      <c r="K41" s="15">
        <f t="shared" ref="K41:K42" si="10">F41*I41*J41</f>
        <v>0</v>
      </c>
    </row>
    <row r="42" spans="1:11" s="10" customFormat="1" x14ac:dyDescent="0.25">
      <c r="A42" s="49" t="s">
        <v>275</v>
      </c>
      <c r="B42" s="13" t="s">
        <v>38</v>
      </c>
      <c r="C42" s="121" t="s">
        <v>52</v>
      </c>
      <c r="D42" s="25" t="s">
        <v>160</v>
      </c>
      <c r="E42" s="128" t="s">
        <v>52</v>
      </c>
      <c r="F42" s="128"/>
      <c r="G42" s="129" t="s">
        <v>162</v>
      </c>
      <c r="H42" s="14" t="s">
        <v>161</v>
      </c>
      <c r="I42" s="128">
        <v>2.3199999999999998</v>
      </c>
      <c r="J42" s="128">
        <v>1</v>
      </c>
      <c r="K42" s="15">
        <f t="shared" si="10"/>
        <v>0</v>
      </c>
    </row>
    <row r="43" spans="1:11" s="10" customFormat="1" ht="31.5" x14ac:dyDescent="0.25">
      <c r="A43" s="49" t="s">
        <v>73</v>
      </c>
      <c r="B43" s="13" t="s">
        <v>178</v>
      </c>
      <c r="C43" s="119" t="s">
        <v>52</v>
      </c>
      <c r="D43" s="119" t="s">
        <v>52</v>
      </c>
      <c r="E43" s="128" t="s">
        <v>52</v>
      </c>
      <c r="F43" s="119" t="s">
        <v>52</v>
      </c>
      <c r="G43" s="119" t="s">
        <v>52</v>
      </c>
      <c r="H43" s="119" t="s">
        <v>52</v>
      </c>
      <c r="I43" s="119" t="s">
        <v>52</v>
      </c>
      <c r="J43" s="128" t="s">
        <v>52</v>
      </c>
      <c r="K43" s="119" t="s">
        <v>52</v>
      </c>
    </row>
    <row r="44" spans="1:11" s="10" customFormat="1" ht="31.5" x14ac:dyDescent="0.25">
      <c r="A44" s="49" t="s">
        <v>45</v>
      </c>
      <c r="B44" s="13" t="s">
        <v>195</v>
      </c>
      <c r="C44" s="57" t="s">
        <v>164</v>
      </c>
      <c r="D44" s="25"/>
      <c r="E44" s="25"/>
      <c r="F44" s="57">
        <f>0.234+0.4935</f>
        <v>0.72750000000000004</v>
      </c>
      <c r="G44" s="59" t="s">
        <v>3</v>
      </c>
      <c r="H44" s="14" t="s">
        <v>16</v>
      </c>
      <c r="I44" s="57">
        <v>611</v>
      </c>
      <c r="J44" s="128">
        <v>1</v>
      </c>
      <c r="K44" s="15">
        <f>F44*I44*J44</f>
        <v>444.5025</v>
      </c>
    </row>
    <row r="45" spans="1:11" s="10" customFormat="1" ht="27" customHeight="1" x14ac:dyDescent="0.25">
      <c r="A45" s="49" t="s">
        <v>74</v>
      </c>
      <c r="B45" s="28" t="s">
        <v>11</v>
      </c>
      <c r="C45" s="57" t="s">
        <v>52</v>
      </c>
      <c r="D45" s="57" t="s">
        <v>52</v>
      </c>
      <c r="E45" s="128" t="s">
        <v>52</v>
      </c>
      <c r="F45" s="57" t="s">
        <v>52</v>
      </c>
      <c r="G45" s="57" t="s">
        <v>52</v>
      </c>
      <c r="H45" s="57" t="s">
        <v>52</v>
      </c>
      <c r="I45" s="57" t="s">
        <v>52</v>
      </c>
      <c r="J45" s="128" t="s">
        <v>52</v>
      </c>
      <c r="K45" s="119" t="s">
        <v>52</v>
      </c>
    </row>
    <row r="46" spans="1:11" s="10" customFormat="1" ht="78.75" x14ac:dyDescent="0.25">
      <c r="A46" s="49" t="s">
        <v>47</v>
      </c>
      <c r="B46" s="13" t="s">
        <v>195</v>
      </c>
      <c r="C46" s="121" t="s">
        <v>164</v>
      </c>
      <c r="D46" s="25" t="s">
        <v>165</v>
      </c>
      <c r="E46" s="25" t="s">
        <v>52</v>
      </c>
      <c r="F46" s="57">
        <v>0.48299999999999998</v>
      </c>
      <c r="G46" s="26" t="s">
        <v>12</v>
      </c>
      <c r="H46" s="14" t="s">
        <v>163</v>
      </c>
      <c r="I46" s="57">
        <v>15329</v>
      </c>
      <c r="J46" s="128">
        <v>1.08</v>
      </c>
      <c r="K46" s="15">
        <f t="shared" si="8"/>
        <v>7996.2195600000005</v>
      </c>
    </row>
    <row r="47" spans="1:11" s="10" customFormat="1" ht="78.75" x14ac:dyDescent="0.25">
      <c r="A47" s="49" t="s">
        <v>48</v>
      </c>
      <c r="B47" s="13" t="s">
        <v>195</v>
      </c>
      <c r="C47" s="121" t="s">
        <v>164</v>
      </c>
      <c r="D47" s="25" t="s">
        <v>166</v>
      </c>
      <c r="E47" s="25" t="s">
        <v>52</v>
      </c>
      <c r="F47" s="128">
        <v>0.19</v>
      </c>
      <c r="G47" s="26" t="s">
        <v>12</v>
      </c>
      <c r="H47" s="14" t="s">
        <v>163</v>
      </c>
      <c r="I47" s="128">
        <v>23088</v>
      </c>
      <c r="J47" s="128">
        <v>1.08</v>
      </c>
      <c r="K47" s="15">
        <f t="shared" si="8"/>
        <v>4737.6576000000005</v>
      </c>
    </row>
    <row r="48" spans="1:11" s="10" customFormat="1" ht="78.75" x14ac:dyDescent="0.25">
      <c r="A48" s="49" t="s">
        <v>191</v>
      </c>
      <c r="B48" s="13" t="s">
        <v>195</v>
      </c>
      <c r="C48" s="121" t="s">
        <v>164</v>
      </c>
      <c r="D48" s="25" t="s">
        <v>167</v>
      </c>
      <c r="E48" s="25" t="s">
        <v>52</v>
      </c>
      <c r="F48" s="128"/>
      <c r="G48" s="26" t="s">
        <v>12</v>
      </c>
      <c r="H48" s="14" t="s">
        <v>163</v>
      </c>
      <c r="I48" s="128">
        <v>23636</v>
      </c>
      <c r="J48" s="128">
        <v>1.08</v>
      </c>
      <c r="K48" s="15">
        <f t="shared" si="8"/>
        <v>0</v>
      </c>
    </row>
    <row r="49" spans="1:11" s="10" customFormat="1" ht="78.75" x14ac:dyDescent="0.25">
      <c r="A49" s="49" t="s">
        <v>192</v>
      </c>
      <c r="B49" s="13" t="s">
        <v>195</v>
      </c>
      <c r="C49" s="121" t="s">
        <v>164</v>
      </c>
      <c r="D49" s="25" t="s">
        <v>168</v>
      </c>
      <c r="E49" s="25" t="s">
        <v>52</v>
      </c>
      <c r="F49" s="128"/>
      <c r="G49" s="26" t="s">
        <v>12</v>
      </c>
      <c r="H49" s="14" t="s">
        <v>163</v>
      </c>
      <c r="I49" s="128">
        <v>41090</v>
      </c>
      <c r="J49" s="128">
        <v>1.08</v>
      </c>
      <c r="K49" s="15">
        <f t="shared" ref="K49" si="11">F49*I49*J49</f>
        <v>0</v>
      </c>
    </row>
    <row r="50" spans="1:11" s="10" customFormat="1" ht="78.75" x14ac:dyDescent="0.25">
      <c r="A50" s="49" t="s">
        <v>193</v>
      </c>
      <c r="B50" s="13" t="s">
        <v>195</v>
      </c>
      <c r="C50" s="121" t="s">
        <v>164</v>
      </c>
      <c r="D50" s="25" t="s">
        <v>361</v>
      </c>
      <c r="E50" s="25" t="s">
        <v>52</v>
      </c>
      <c r="F50" s="128"/>
      <c r="G50" s="26" t="s">
        <v>12</v>
      </c>
      <c r="H50" s="14" t="s">
        <v>163</v>
      </c>
      <c r="I50" s="128">
        <v>18517</v>
      </c>
      <c r="J50" s="128">
        <v>1.08</v>
      </c>
      <c r="K50" s="15">
        <f t="shared" si="8"/>
        <v>0</v>
      </c>
    </row>
    <row r="51" spans="1:11" s="10" customFormat="1" ht="78.75" x14ac:dyDescent="0.25">
      <c r="A51" s="49" t="s">
        <v>194</v>
      </c>
      <c r="B51" s="13" t="s">
        <v>195</v>
      </c>
      <c r="C51" s="121" t="s">
        <v>164</v>
      </c>
      <c r="D51" s="25" t="s">
        <v>129</v>
      </c>
      <c r="E51" s="25" t="s">
        <v>52</v>
      </c>
      <c r="F51" s="128"/>
      <c r="G51" s="26" t="s">
        <v>12</v>
      </c>
      <c r="H51" s="14" t="s">
        <v>163</v>
      </c>
      <c r="I51" s="128">
        <v>53502</v>
      </c>
      <c r="J51" s="128">
        <v>1.08</v>
      </c>
      <c r="K51" s="15">
        <f t="shared" ref="K51" si="12">F51*I51*J51</f>
        <v>0</v>
      </c>
    </row>
    <row r="52" spans="1:11" s="10" customFormat="1" ht="47.25" x14ac:dyDescent="0.25">
      <c r="A52" s="49" t="s">
        <v>70</v>
      </c>
      <c r="B52" s="13" t="s">
        <v>180</v>
      </c>
      <c r="C52" s="130" t="s">
        <v>52</v>
      </c>
      <c r="D52" s="130" t="s">
        <v>52</v>
      </c>
      <c r="E52" s="130" t="s">
        <v>52</v>
      </c>
      <c r="F52" s="130" t="s">
        <v>52</v>
      </c>
      <c r="G52" s="130" t="s">
        <v>52</v>
      </c>
      <c r="H52" s="130" t="s">
        <v>52</v>
      </c>
      <c r="I52" s="130" t="s">
        <v>52</v>
      </c>
      <c r="J52" s="130" t="s">
        <v>52</v>
      </c>
      <c r="K52" s="130" t="s">
        <v>52</v>
      </c>
    </row>
    <row r="53" spans="1:11" s="10" customFormat="1" ht="31.5" x14ac:dyDescent="0.25">
      <c r="A53" s="49" t="s">
        <v>24</v>
      </c>
      <c r="B53" s="13" t="s">
        <v>195</v>
      </c>
      <c r="C53" s="130" t="s">
        <v>52</v>
      </c>
      <c r="D53" s="25" t="s">
        <v>182</v>
      </c>
      <c r="E53" s="25" t="s">
        <v>52</v>
      </c>
      <c r="F53" s="130">
        <f>1+5</f>
        <v>6</v>
      </c>
      <c r="G53" s="132" t="s">
        <v>189</v>
      </c>
      <c r="H53" s="14" t="s">
        <v>181</v>
      </c>
      <c r="I53" s="130">
        <v>3</v>
      </c>
      <c r="J53" s="130">
        <v>1</v>
      </c>
      <c r="K53" s="15">
        <f t="shared" ref="K53:K59" si="13">F53*I53*J53</f>
        <v>18</v>
      </c>
    </row>
    <row r="54" spans="1:11" s="10" customFormat="1" ht="31.5" x14ac:dyDescent="0.25">
      <c r="A54" s="49" t="s">
        <v>25</v>
      </c>
      <c r="B54" s="13" t="s">
        <v>195</v>
      </c>
      <c r="C54" s="130" t="s">
        <v>52</v>
      </c>
      <c r="D54" s="25" t="s">
        <v>183</v>
      </c>
      <c r="E54" s="25" t="s">
        <v>52</v>
      </c>
      <c r="F54" s="130"/>
      <c r="G54" s="132" t="s">
        <v>189</v>
      </c>
      <c r="H54" s="14" t="s">
        <v>181</v>
      </c>
      <c r="I54" s="130">
        <v>5</v>
      </c>
      <c r="J54" s="130">
        <v>1</v>
      </c>
      <c r="K54" s="15">
        <f t="shared" si="13"/>
        <v>0</v>
      </c>
    </row>
    <row r="55" spans="1:11" s="10" customFormat="1" ht="31.5" x14ac:dyDescent="0.25">
      <c r="A55" s="49" t="s">
        <v>32</v>
      </c>
      <c r="B55" s="13" t="s">
        <v>195</v>
      </c>
      <c r="C55" s="130" t="s">
        <v>52</v>
      </c>
      <c r="D55" s="25" t="s">
        <v>184</v>
      </c>
      <c r="E55" s="25" t="s">
        <v>52</v>
      </c>
      <c r="F55" s="130"/>
      <c r="G55" s="132" t="s">
        <v>189</v>
      </c>
      <c r="H55" s="14" t="s">
        <v>181</v>
      </c>
      <c r="I55" s="130">
        <v>10</v>
      </c>
      <c r="J55" s="130">
        <v>1</v>
      </c>
      <c r="K55" s="15">
        <f t="shared" si="13"/>
        <v>0</v>
      </c>
    </row>
    <row r="56" spans="1:11" s="10" customFormat="1" ht="31.5" x14ac:dyDescent="0.25">
      <c r="A56" s="49" t="s">
        <v>83</v>
      </c>
      <c r="B56" s="13" t="s">
        <v>195</v>
      </c>
      <c r="C56" s="130" t="s">
        <v>52</v>
      </c>
      <c r="D56" s="25" t="s">
        <v>185</v>
      </c>
      <c r="E56" s="25" t="s">
        <v>52</v>
      </c>
      <c r="F56" s="130"/>
      <c r="G56" s="132" t="s">
        <v>189</v>
      </c>
      <c r="H56" s="14" t="s">
        <v>181</v>
      </c>
      <c r="I56" s="130">
        <v>40</v>
      </c>
      <c r="J56" s="130">
        <v>1</v>
      </c>
      <c r="K56" s="15">
        <f t="shared" si="13"/>
        <v>0</v>
      </c>
    </row>
    <row r="57" spans="1:11" s="10" customFormat="1" ht="31.5" x14ac:dyDescent="0.25">
      <c r="A57" s="49" t="s">
        <v>84</v>
      </c>
      <c r="B57" s="13" t="s">
        <v>195</v>
      </c>
      <c r="C57" s="130" t="s">
        <v>52</v>
      </c>
      <c r="D57" s="25" t="s">
        <v>186</v>
      </c>
      <c r="E57" s="25" t="s">
        <v>52</v>
      </c>
      <c r="F57" s="130"/>
      <c r="G57" s="132" t="s">
        <v>189</v>
      </c>
      <c r="H57" s="14" t="s">
        <v>181</v>
      </c>
      <c r="I57" s="130">
        <v>70</v>
      </c>
      <c r="J57" s="130">
        <v>1</v>
      </c>
      <c r="K57" s="15">
        <f t="shared" si="13"/>
        <v>0</v>
      </c>
    </row>
    <row r="58" spans="1:11" s="10" customFormat="1" ht="31.5" x14ac:dyDescent="0.25">
      <c r="A58" s="49" t="s">
        <v>85</v>
      </c>
      <c r="B58" s="13" t="s">
        <v>195</v>
      </c>
      <c r="C58" s="130" t="s">
        <v>52</v>
      </c>
      <c r="D58" s="25" t="s">
        <v>187</v>
      </c>
      <c r="E58" s="25" t="s">
        <v>52</v>
      </c>
      <c r="F58" s="130"/>
      <c r="G58" s="132" t="s">
        <v>189</v>
      </c>
      <c r="H58" s="14" t="s">
        <v>181</v>
      </c>
      <c r="I58" s="130">
        <v>300</v>
      </c>
      <c r="J58" s="130">
        <v>1</v>
      </c>
      <c r="K58" s="15">
        <f t="shared" si="13"/>
        <v>0</v>
      </c>
    </row>
    <row r="59" spans="1:11" s="10" customFormat="1" ht="31.5" x14ac:dyDescent="0.25">
      <c r="A59" s="49" t="s">
        <v>87</v>
      </c>
      <c r="B59" s="13" t="s">
        <v>195</v>
      </c>
      <c r="C59" s="130" t="s">
        <v>52</v>
      </c>
      <c r="D59" s="25" t="s">
        <v>188</v>
      </c>
      <c r="E59" s="25" t="s">
        <v>52</v>
      </c>
      <c r="F59" s="130"/>
      <c r="G59" s="132" t="s">
        <v>189</v>
      </c>
      <c r="H59" s="14" t="s">
        <v>181</v>
      </c>
      <c r="I59" s="130">
        <v>500</v>
      </c>
      <c r="J59" s="130">
        <v>1</v>
      </c>
      <c r="K59" s="15">
        <f t="shared" si="13"/>
        <v>0</v>
      </c>
    </row>
    <row r="60" spans="1:11" ht="50.25" customHeight="1" x14ac:dyDescent="0.25">
      <c r="A60" s="49"/>
      <c r="B60" s="29" t="s">
        <v>22</v>
      </c>
      <c r="C60" s="18"/>
      <c r="D60" s="57"/>
      <c r="E60" s="128"/>
      <c r="F60" s="57"/>
      <c r="G60" s="57"/>
      <c r="H60" s="3"/>
      <c r="I60" s="3"/>
      <c r="J60" s="3"/>
      <c r="K60" s="19">
        <f>SUM(K8:K22,K25:K34,K36:K37,K39:K42,K44,K46:K51,K53:K59)</f>
        <v>15006.971820000001</v>
      </c>
    </row>
    <row r="61" spans="1:11" ht="15.75" customHeight="1" x14ac:dyDescent="0.25">
      <c r="C61" s="22"/>
      <c r="D61" s="22"/>
      <c r="E61" s="22"/>
    </row>
    <row r="62" spans="1:11" s="31" customFormat="1" ht="18.75" customHeight="1" x14ac:dyDescent="0.25">
      <c r="A62" s="182"/>
      <c r="B62" s="182"/>
    </row>
    <row r="63" spans="1:11" s="31" customFormat="1" ht="41.25" customHeight="1" x14ac:dyDescent="0.25">
      <c r="A63" s="182"/>
      <c r="B63" s="182"/>
    </row>
    <row r="64" spans="1:11" s="31" customFormat="1" ht="38.25" customHeight="1" x14ac:dyDescent="0.25">
      <c r="A64" s="182"/>
      <c r="B64" s="182"/>
    </row>
    <row r="65" spans="1:11" s="31" customFormat="1" ht="18.75" customHeight="1" x14ac:dyDescent="0.25">
      <c r="A65" s="178"/>
      <c r="B65" s="178"/>
    </row>
    <row r="66" spans="1:11" s="31" customFormat="1" ht="217.5" customHeight="1" x14ac:dyDescent="0.25">
      <c r="A66" s="179"/>
      <c r="B66" s="180"/>
    </row>
    <row r="67" spans="1:11" ht="53.25" customHeight="1" x14ac:dyDescent="0.25">
      <c r="A67" s="179"/>
      <c r="B67" s="181"/>
    </row>
    <row r="68" spans="1:11" x14ac:dyDescent="0.25">
      <c r="A68" s="163"/>
      <c r="B68" s="163"/>
    </row>
    <row r="69" spans="1:11" s="7" customFormat="1" x14ac:dyDescent="0.25">
      <c r="A69" s="47"/>
      <c r="B69" s="60"/>
      <c r="C69" s="6"/>
      <c r="D69" s="6"/>
      <c r="E69" s="6"/>
      <c r="F69" s="6"/>
      <c r="G69" s="6"/>
      <c r="H69" s="6"/>
      <c r="I69" s="6"/>
      <c r="J69" s="6"/>
      <c r="K69" s="6"/>
    </row>
    <row r="73" spans="1:11" s="7" customFormat="1" x14ac:dyDescent="0.25">
      <c r="A73" s="47"/>
      <c r="B73" s="60"/>
      <c r="C73" s="6"/>
      <c r="D73" s="6"/>
      <c r="E73" s="6"/>
      <c r="F73" s="6"/>
      <c r="G73" s="6"/>
      <c r="H73" s="6"/>
      <c r="I73" s="6"/>
      <c r="J73" s="6"/>
      <c r="K73" s="6"/>
    </row>
  </sheetData>
  <mergeCells count="13">
    <mergeCell ref="A2:K2"/>
    <mergeCell ref="C3:K3"/>
    <mergeCell ref="C4:G4"/>
    <mergeCell ref="A67:B67"/>
    <mergeCell ref="A68:B68"/>
    <mergeCell ref="H4:K4"/>
    <mergeCell ref="A62:B62"/>
    <mergeCell ref="A63:B63"/>
    <mergeCell ref="A64:B64"/>
    <mergeCell ref="A65:B65"/>
    <mergeCell ref="A66:B66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202" t="s">
        <v>28</v>
      </c>
      <c r="B2" s="202"/>
      <c r="C2" s="202"/>
      <c r="D2" s="202"/>
      <c r="E2" s="202"/>
      <c r="F2" s="202"/>
      <c r="G2" s="202"/>
      <c r="J2" s="70"/>
      <c r="K2" s="70"/>
    </row>
    <row r="3" spans="1:17" ht="36" customHeight="1" x14ac:dyDescent="0.25">
      <c r="A3" s="51" t="s">
        <v>0</v>
      </c>
      <c r="B3" s="1" t="s">
        <v>27</v>
      </c>
      <c r="C3" s="203" t="s">
        <v>17</v>
      </c>
      <c r="D3" s="203"/>
      <c r="E3" s="177" t="s">
        <v>18</v>
      </c>
      <c r="F3" s="177"/>
      <c r="G3" s="177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4">
        <v>3</v>
      </c>
      <c r="D4" s="205"/>
      <c r="E4" s="206">
        <v>4</v>
      </c>
      <c r="F4" s="207"/>
      <c r="G4" s="208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09"/>
      <c r="D5" s="209"/>
      <c r="E5" s="209">
        <f>+т4!K60+т3!K74+т2!J64</f>
        <v>23808.150860000002</v>
      </c>
      <c r="F5" s="209"/>
      <c r="G5" s="209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201"/>
      <c r="D6" s="201"/>
      <c r="E6" s="201">
        <f>+E5*0.18</f>
        <v>4285.4671548000006</v>
      </c>
      <c r="F6" s="201"/>
      <c r="G6" s="201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201"/>
      <c r="D7" s="201"/>
      <c r="E7" s="201">
        <f>+E5*1.18</f>
        <v>28093.618014800002</v>
      </c>
      <c r="F7" s="201"/>
      <c r="G7" s="201"/>
      <c r="I7" s="79">
        <f>E5*1.18/1000</f>
        <v>28.093618014800001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99"/>
      <c r="D8" s="200"/>
      <c r="E8" s="201">
        <f>208413*1.073*1.065*1.062*1.062</f>
        <v>268610.61322214518</v>
      </c>
      <c r="F8" s="201"/>
      <c r="G8" s="201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86"/>
      <c r="D9" s="187"/>
      <c r="E9" s="193">
        <v>266603</v>
      </c>
      <c r="F9" s="194"/>
      <c r="G9" s="195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86"/>
      <c r="D10" s="187"/>
      <c r="E10" s="198">
        <f>E8-E11</f>
        <v>2007.6132221451844</v>
      </c>
      <c r="F10" s="194"/>
      <c r="G10" s="195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86"/>
      <c r="D11" s="187"/>
      <c r="E11" s="193">
        <v>266603</v>
      </c>
      <c r="F11" s="194"/>
      <c r="G11" s="195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86"/>
      <c r="D12" s="187"/>
      <c r="E12" s="188"/>
      <c r="F12" s="189"/>
      <c r="G12" s="190"/>
      <c r="H12" s="71"/>
      <c r="I12" s="71"/>
    </row>
    <row r="13" spans="1:17" ht="18" x14ac:dyDescent="0.25">
      <c r="A13" s="32" t="s">
        <v>25</v>
      </c>
      <c r="B13" s="35" t="s">
        <v>59</v>
      </c>
      <c r="C13" s="186"/>
      <c r="D13" s="187"/>
      <c r="E13" s="188"/>
      <c r="F13" s="189"/>
      <c r="G13" s="190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86"/>
      <c r="D15" s="187"/>
      <c r="E15" s="188"/>
      <c r="F15" s="189"/>
      <c r="G15" s="190"/>
      <c r="H15" s="71"/>
      <c r="I15" s="71"/>
    </row>
    <row r="16" spans="1:17" ht="18" x14ac:dyDescent="0.25">
      <c r="A16" s="32" t="s">
        <v>61</v>
      </c>
      <c r="B16" s="35" t="s">
        <v>62</v>
      </c>
      <c r="C16" s="186"/>
      <c r="D16" s="187"/>
      <c r="E16" s="188"/>
      <c r="F16" s="189"/>
      <c r="G16" s="190"/>
      <c r="H16" s="71"/>
      <c r="I16" s="71"/>
    </row>
    <row r="17" spans="1:13" ht="18" x14ac:dyDescent="0.25">
      <c r="A17" s="32" t="s">
        <v>26</v>
      </c>
      <c r="B17" s="35" t="s">
        <v>63</v>
      </c>
      <c r="C17" s="191"/>
      <c r="D17" s="192"/>
      <c r="E17" s="193"/>
      <c r="F17" s="194"/>
      <c r="G17" s="195"/>
      <c r="H17" s="74"/>
      <c r="I17" s="81"/>
    </row>
    <row r="18" spans="1:13" x14ac:dyDescent="0.25">
      <c r="A18" s="54"/>
      <c r="B18" s="38"/>
      <c r="C18" s="196"/>
      <c r="D18" s="196"/>
      <c r="E18" s="197"/>
      <c r="F18" s="197"/>
      <c r="G18" s="197"/>
    </row>
    <row r="19" spans="1:13" ht="18" x14ac:dyDescent="0.25">
      <c r="A19" s="184" t="s">
        <v>67</v>
      </c>
      <c r="B19" s="184"/>
      <c r="C19" s="184"/>
      <c r="D19" s="184"/>
      <c r="E19" s="184"/>
      <c r="F19" s="184"/>
      <c r="G19" s="184"/>
    </row>
    <row r="20" spans="1:13" ht="36" customHeight="1" x14ac:dyDescent="0.25">
      <c r="A20" s="185" t="s">
        <v>64</v>
      </c>
      <c r="B20" s="185"/>
      <c r="C20" s="185"/>
      <c r="D20" s="185"/>
      <c r="E20" s="185"/>
      <c r="F20" s="185"/>
      <c r="G20" s="185"/>
    </row>
    <row r="21" spans="1:13" ht="31.5" customHeight="1" x14ac:dyDescent="0.25">
      <c r="A21" s="185" t="s">
        <v>65</v>
      </c>
      <c r="B21" s="185"/>
      <c r="C21" s="185"/>
      <c r="D21" s="185"/>
      <c r="E21" s="185"/>
      <c r="F21" s="185"/>
      <c r="G21" s="185"/>
      <c r="H21" s="68" t="s">
        <v>23</v>
      </c>
    </row>
    <row r="22" spans="1:13" s="31" customFormat="1" ht="69.75" customHeight="1" x14ac:dyDescent="0.25">
      <c r="A22" s="185" t="s">
        <v>66</v>
      </c>
      <c r="B22" s="185"/>
      <c r="C22" s="185"/>
      <c r="D22" s="185"/>
      <c r="E22" s="185"/>
      <c r="F22" s="185"/>
      <c r="G22" s="185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82"/>
      <c r="B23" s="182"/>
      <c r="C23" s="182"/>
      <c r="D23" s="182"/>
      <c r="E23" s="182"/>
      <c r="F23" s="182"/>
      <c r="G23" s="182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82"/>
      <c r="B24" s="182"/>
      <c r="C24" s="182"/>
      <c r="D24" s="182"/>
      <c r="E24" s="182"/>
      <c r="F24" s="182"/>
      <c r="G24" s="182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82"/>
      <c r="B25" s="182"/>
      <c r="C25" s="182"/>
      <c r="D25" s="182"/>
      <c r="E25" s="182"/>
      <c r="F25" s="182"/>
      <c r="G25" s="182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8"/>
      <c r="B26" s="178"/>
      <c r="C26" s="178"/>
      <c r="D26" s="178"/>
      <c r="E26" s="178"/>
      <c r="F26" s="178"/>
      <c r="G26" s="178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9"/>
      <c r="B27" s="180"/>
      <c r="C27" s="180"/>
      <c r="D27" s="180"/>
      <c r="E27" s="180"/>
      <c r="F27" s="180"/>
      <c r="G27" s="180"/>
      <c r="H27" s="76"/>
      <c r="I27" s="77"/>
      <c r="J27" s="78"/>
      <c r="K27" s="78"/>
      <c r="L27" s="78"/>
      <c r="M27" s="78"/>
    </row>
    <row r="28" spans="1:13" ht="53.25" customHeight="1" x14ac:dyDescent="0.25">
      <c r="A28" s="179"/>
      <c r="B28" s="181"/>
      <c r="C28" s="181"/>
      <c r="D28" s="181"/>
      <c r="E28" s="181"/>
      <c r="F28" s="181"/>
      <c r="G28" s="181"/>
    </row>
    <row r="29" spans="1:13" x14ac:dyDescent="0.25">
      <c r="A29" s="163"/>
      <c r="B29" s="163"/>
      <c r="C29" s="163"/>
      <c r="D29" s="163"/>
      <c r="E29" s="163"/>
      <c r="F29" s="163"/>
      <c r="G29" s="163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2"/>
      <c r="B1" s="212"/>
      <c r="C1" s="212"/>
      <c r="D1" s="212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11" t="s">
        <v>92</v>
      </c>
      <c r="B4" s="210" t="s">
        <v>96</v>
      </c>
      <c r="C4" s="210" t="s">
        <v>91</v>
      </c>
      <c r="D4" s="210"/>
      <c r="E4" s="21"/>
      <c r="F4" s="20"/>
      <c r="G4" s="22"/>
      <c r="H4" s="20"/>
      <c r="I4" s="108"/>
    </row>
    <row r="5" spans="1:9" ht="53.25" customHeight="1" x14ac:dyDescent="0.25">
      <c r="A5" s="211"/>
      <c r="B5" s="210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zoomScaleNormal="124" zoomScaleSheetLayoutView="100" workbookViewId="0">
      <selection activeCell="G8" sqref="G8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3" t="str">
        <f>т1!D6</f>
        <v>Строительство и реконструкция сетей электроснабжения 0,4кВ</v>
      </c>
      <c r="C1" s="213"/>
      <c r="D1" s="213"/>
      <c r="G1" s="22"/>
      <c r="H1" s="22"/>
    </row>
    <row r="2" spans="1:14" ht="54.75" customHeight="1" x14ac:dyDescent="0.25">
      <c r="A2" s="214" t="s">
        <v>365</v>
      </c>
      <c r="B2" s="214"/>
      <c r="C2" s="214"/>
      <c r="D2" s="214"/>
      <c r="G2" s="22"/>
      <c r="H2" s="22"/>
    </row>
    <row r="3" spans="1:14" ht="0.75" customHeight="1" x14ac:dyDescent="0.25">
      <c r="A3" s="87" t="s">
        <v>80</v>
      </c>
      <c r="B3" s="215" t="s">
        <v>81</v>
      </c>
      <c r="C3" s="215"/>
      <c r="D3" s="215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т1!J26+т2!J64+т3!K74+т4!K60</f>
        <v>23808.150860000002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4761.6301720000001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28569.781032000003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364</v>
      </c>
      <c r="C10" s="92"/>
      <c r="D10" s="93">
        <f>D8-D9</f>
        <v>28569.781032000003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159447.90246288001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8">
        <f>32.905532345856*1000</f>
        <v>32905.532345856001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14.435383092*1000</f>
        <v>14435.383092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v>35757.745459776001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v>37348.980144384004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v>39000.261420864001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32122.436265279146</v>
      </c>
      <c r="E20" s="102"/>
      <c r="F20" s="103"/>
      <c r="G20" s="103"/>
      <c r="H20" s="104"/>
      <c r="I20" s="104"/>
    </row>
    <row r="21" spans="1:9" ht="36" customHeight="1" x14ac:dyDescent="0.25">
      <c r="A21" s="184" t="s">
        <v>67</v>
      </c>
      <c r="B21" s="184"/>
      <c r="C21" s="184"/>
      <c r="D21" s="184"/>
    </row>
    <row r="22" spans="1:9" ht="31.5" customHeight="1" x14ac:dyDescent="0.25">
      <c r="A22" s="185" t="s">
        <v>64</v>
      </c>
      <c r="B22" s="185"/>
      <c r="C22" s="185"/>
      <c r="D22" s="185"/>
    </row>
    <row r="23" spans="1:9" s="31" customFormat="1" ht="80.25" customHeight="1" x14ac:dyDescent="0.25">
      <c r="A23" s="185" t="s">
        <v>66</v>
      </c>
      <c r="B23" s="185"/>
      <c r="C23" s="185"/>
      <c r="D23" s="185"/>
      <c r="E23" s="65"/>
      <c r="F23" s="24"/>
    </row>
    <row r="24" spans="1:9" s="31" customFormat="1" ht="18.75" customHeight="1" x14ac:dyDescent="0.25">
      <c r="A24" s="216" t="s">
        <v>366</v>
      </c>
      <c r="B24" s="216"/>
      <c r="C24" s="216"/>
      <c r="D24" s="216"/>
      <c r="E24" s="65"/>
      <c r="F24" s="24"/>
    </row>
    <row r="25" spans="1:9" s="31" customFormat="1" ht="41.25" customHeight="1" x14ac:dyDescent="0.25">
      <c r="A25" s="182"/>
      <c r="B25" s="182"/>
      <c r="C25" s="182"/>
      <c r="D25" s="182"/>
      <c r="E25" s="65"/>
      <c r="F25" s="24"/>
    </row>
    <row r="26" spans="1:9" s="31" customFormat="1" ht="38.25" customHeight="1" x14ac:dyDescent="0.25">
      <c r="A26" s="182"/>
      <c r="B26" s="182"/>
      <c r="C26" s="182"/>
      <c r="D26" s="182"/>
      <c r="E26"/>
      <c r="F26" s="24"/>
    </row>
    <row r="27" spans="1:9" s="31" customFormat="1" ht="18.75" customHeight="1" x14ac:dyDescent="0.25">
      <c r="A27" s="178"/>
      <c r="B27" s="178"/>
      <c r="C27" s="178"/>
      <c r="D27" s="178"/>
      <c r="E27" s="65"/>
      <c r="F27" s="24"/>
    </row>
    <row r="28" spans="1:9" s="31" customFormat="1" ht="217.5" customHeight="1" x14ac:dyDescent="0.25">
      <c r="A28" s="179"/>
      <c r="B28" s="180"/>
      <c r="C28" s="180"/>
      <c r="D28" s="180"/>
      <c r="E28" s="65"/>
      <c r="F28" s="24"/>
    </row>
    <row r="29" spans="1:9" ht="53.25" customHeight="1" x14ac:dyDescent="0.25">
      <c r="A29" s="179"/>
      <c r="B29" s="181"/>
      <c r="C29" s="181"/>
      <c r="D29" s="181"/>
    </row>
    <row r="30" spans="1:9" x14ac:dyDescent="0.25">
      <c r="A30" s="163"/>
      <c r="B30" s="163"/>
      <c r="C30" s="163"/>
      <c r="D30" s="163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2021-08-12T06:25:03Z</dcterms:modified>
</cp:coreProperties>
</file>