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ECONOMIST\Планово-экономический отдел\Расчеты к тарифу на 2015-2019 годы\Инвестиционная программа 2015-2019 гг\ИП ООО Горсети 2015-2019гг\Корректировка ИП на 2016 год\"/>
    </mc:Choice>
  </mc:AlternateContent>
  <bookViews>
    <workbookView xWindow="0" yWindow="120" windowWidth="28800" windowHeight="11715"/>
  </bookViews>
  <sheets>
    <sheet name="2016" sheetId="1" r:id="rId1"/>
    <sheet name="2017" sheetId="2" r:id="rId2"/>
  </sheets>
  <definedNames>
    <definedName name="_xlnm.Print_Titles" localSheetId="0">'2016'!$4:$8</definedName>
    <definedName name="_xlnm.Print_Titles" localSheetId="1">'2017'!$4:$8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J32" i="2"/>
  <c r="G31" i="2"/>
  <c r="L34" i="2"/>
  <c r="L32" i="2"/>
  <c r="G45" i="2"/>
  <c r="G44" i="2"/>
  <c r="L44" i="2" s="1"/>
  <c r="G43" i="2"/>
  <c r="L43" i="2" s="1"/>
  <c r="G42" i="2"/>
  <c r="L42" i="2" s="1"/>
  <c r="G41" i="2"/>
  <c r="L41" i="2" s="1"/>
  <c r="G40" i="2"/>
  <c r="L40" i="2" s="1"/>
  <c r="L28" i="2"/>
  <c r="L29" i="2"/>
  <c r="L30" i="2"/>
  <c r="L27" i="2"/>
  <c r="G26" i="2"/>
  <c r="L25" i="2"/>
  <c r="L23" i="2"/>
  <c r="G22" i="2"/>
  <c r="L15" i="2"/>
  <c r="L16" i="2"/>
  <c r="L17" i="2"/>
  <c r="L18" i="2"/>
  <c r="L14" i="2"/>
  <c r="G11" i="2"/>
  <c r="L31" i="2" l="1"/>
  <c r="L26" i="2"/>
  <c r="G39" i="2"/>
  <c r="L12" i="2"/>
  <c r="M12" i="2" s="1"/>
  <c r="M11" i="2" s="1"/>
  <c r="M46" i="2"/>
  <c r="M45" i="2" s="1"/>
  <c r="L45" i="2"/>
  <c r="M44" i="2"/>
  <c r="M43" i="2"/>
  <c r="M42" i="2"/>
  <c r="M41" i="2"/>
  <c r="M40" i="2"/>
  <c r="L39" i="2"/>
  <c r="M38" i="2"/>
  <c r="M37" i="2" s="1"/>
  <c r="G37" i="2"/>
  <c r="M36" i="2"/>
  <c r="M35" i="2"/>
  <c r="M34" i="2"/>
  <c r="M33" i="2"/>
  <c r="M32" i="2"/>
  <c r="M27" i="2"/>
  <c r="M25" i="2"/>
  <c r="M24" i="2" s="1"/>
  <c r="G24" i="2"/>
  <c r="M23" i="2"/>
  <c r="M22" i="2" s="1"/>
  <c r="L22" i="2"/>
  <c r="M18" i="2"/>
  <c r="M17" i="2"/>
  <c r="M16" i="2"/>
  <c r="M15" i="2"/>
  <c r="M14" i="2"/>
  <c r="L13" i="2"/>
  <c r="G13" i="2"/>
  <c r="M39" i="2" l="1"/>
  <c r="L11" i="2"/>
  <c r="L37" i="2"/>
  <c r="G10" i="2"/>
  <c r="M13" i="2"/>
  <c r="M10" i="2" s="1"/>
  <c r="M31" i="2"/>
  <c r="M26" i="2"/>
  <c r="L24" i="2"/>
  <c r="G21" i="2"/>
  <c r="G9" i="2" s="1"/>
  <c r="L36" i="1"/>
  <c r="L46" i="1"/>
  <c r="L10" i="2" l="1"/>
  <c r="G19" i="2"/>
  <c r="L21" i="2"/>
  <c r="L9" i="2" s="1"/>
  <c r="M21" i="2"/>
  <c r="M9" i="2" s="1"/>
  <c r="M62" i="1"/>
  <c r="L22" i="1"/>
  <c r="M23" i="1"/>
  <c r="M22" i="1" s="1"/>
  <c r="L42" i="1"/>
  <c r="L39" i="1"/>
  <c r="M39" i="1" s="1"/>
  <c r="L38" i="1"/>
  <c r="M38" i="1" s="1"/>
  <c r="L37" i="1"/>
  <c r="M37" i="1" s="1"/>
  <c r="L40" i="1"/>
  <c r="M40" i="1" s="1"/>
  <c r="M64" i="1"/>
  <c r="M63" i="1" s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18" i="1"/>
  <c r="M17" i="1"/>
  <c r="M16" i="1"/>
  <c r="M15" i="1"/>
  <c r="M14" i="1"/>
  <c r="G63" i="1"/>
  <c r="L63" i="1"/>
  <c r="M19" i="2" l="1"/>
  <c r="L19" i="2"/>
  <c r="G61" i="1"/>
  <c r="L61" i="1"/>
  <c r="M61" i="1"/>
  <c r="L41" i="1"/>
  <c r="G41" i="1"/>
  <c r="M42" i="1"/>
  <c r="M41" i="1" s="1"/>
  <c r="M36" i="1"/>
  <c r="L35" i="1"/>
  <c r="G35" i="1"/>
  <c r="L32" i="1"/>
  <c r="G32" i="1"/>
  <c r="M34" i="1"/>
  <c r="M33" i="1"/>
  <c r="G46" i="1"/>
  <c r="L43" i="1"/>
  <c r="G43" i="1"/>
  <c r="M45" i="1"/>
  <c r="M44" i="1"/>
  <c r="M32" i="1" l="1"/>
  <c r="M35" i="1"/>
  <c r="M46" i="1"/>
  <c r="M43" i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G24" i="1"/>
  <c r="G21" i="1" s="1"/>
  <c r="G19" i="1" s="1"/>
  <c r="M12" i="1"/>
  <c r="M11" i="1" s="1"/>
  <c r="L11" i="1"/>
  <c r="G11" i="1"/>
  <c r="L13" i="1"/>
  <c r="G13" i="1"/>
  <c r="G9" i="1" l="1"/>
  <c r="G10" i="1"/>
  <c r="M13" i="1"/>
  <c r="L24" i="1"/>
  <c r="L21" i="1" s="1"/>
  <c r="L19" i="1" s="1"/>
  <c r="M24" i="1"/>
  <c r="M21" i="1" s="1"/>
  <c r="M19" i="1" s="1"/>
  <c r="L10" i="1"/>
  <c r="L9" i="1" l="1"/>
  <c r="M10" i="1"/>
  <c r="M9" i="1"/>
</calcChain>
</file>

<file path=xl/sharedStrings.xml><?xml version="1.0" encoding="utf-8"?>
<sst xmlns="http://schemas.openxmlformats.org/spreadsheetml/2006/main" count="281" uniqueCount="175">
  <si>
    <t>№ п/п</t>
  </si>
  <si>
    <t>Проектная мощность/
протяженность сетей, МВА, км</t>
  </si>
  <si>
    <t>км</t>
  </si>
  <si>
    <t>МВА</t>
  </si>
  <si>
    <t>Год начала реализации проекта</t>
  </si>
  <si>
    <t>Год окончания реализации проекта</t>
  </si>
  <si>
    <t>Перечень  проектов скорректированной инвестиционной программы 2016  года</t>
  </si>
  <si>
    <t xml:space="preserve">Проект ИПР </t>
  </si>
  <si>
    <t xml:space="preserve">Полная 
стоимость 
строительства                          
млн. руб. без НДС  </t>
  </si>
  <si>
    <t>Изменение  стоимости, млн.руб без НДС (гр.12-гр.7)</t>
  </si>
  <si>
    <t xml:space="preserve">Утверждённая ИПР (Приказ ДТР ТО № 26/248 от 28.10.2014 (в ред. Приказа ДТР ТО № 6-735/9(184))        </t>
  </si>
  <si>
    <t xml:space="preserve">ВСЕГО, </t>
  </si>
  <si>
    <t>Техническое перевооружение и реконструкция</t>
  </si>
  <si>
    <t>1.1</t>
  </si>
  <si>
    <t>Реконструкция и перевооружение объектов  электросетевого хозяйства</t>
  </si>
  <si>
    <t>1.1.1</t>
  </si>
  <si>
    <t>Установка системы телемеханики и диспетчеризации</t>
  </si>
  <si>
    <t>1.2</t>
  </si>
  <si>
    <t>Энергосбережение и повышение энергетической эффективности</t>
  </si>
  <si>
    <t>1.2.1</t>
  </si>
  <si>
    <t>Установка учетов с АСКУЭ на границе балансовой принадлежности с потребителями, запитанными кабельными линиями от трансформаторных подстанций</t>
  </si>
  <si>
    <t>1.2.2</t>
  </si>
  <si>
    <t>Установка учетов с АСКУЭ на границе балансовой принадлежности с потребителями, запитанными от воздушных линий 0,4 кВ</t>
  </si>
  <si>
    <t>1.2.3</t>
  </si>
  <si>
    <t>Монтаж устройств передачи данных для АСКУЭ в ТП</t>
  </si>
  <si>
    <t>1.2.4.</t>
  </si>
  <si>
    <t>Монтаж системы сигнализации в трансформаторной подстанции</t>
  </si>
  <si>
    <t>1.2.5</t>
  </si>
  <si>
    <t>Монтаж системы учета с АСКУЭ в ТП</t>
  </si>
  <si>
    <t>2.</t>
  </si>
  <si>
    <t>Новое строительство</t>
  </si>
  <si>
    <t>2.1.</t>
  </si>
  <si>
    <t>2.2.</t>
  </si>
  <si>
    <t>Прочее новое строительство</t>
  </si>
  <si>
    <t>2.2.1.</t>
  </si>
  <si>
    <t>Установка комплектной двухтрансформаторной  подстанции с питающими линиями для внешнего электроснабжения общеобразовательных и дошкольных учреждений г. Томска</t>
  </si>
  <si>
    <t>2.2.1.1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</si>
  <si>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t>
  </si>
  <si>
    <t>2.2.2.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</si>
  <si>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и технологического присоединения потребителей</t>
  </si>
  <si>
    <t>2.2.2.1</t>
  </si>
  <si>
    <t>Установка новой ТП в мкр. Наука, ул. Спасская</t>
  </si>
  <si>
    <t>2.2.2.2</t>
  </si>
  <si>
    <t>Установка новой ТП № 1 в п. Родионово</t>
  </si>
  <si>
    <t>2.2.2.3</t>
  </si>
  <si>
    <t>Установка новой ТП № 2 в п. Родионово</t>
  </si>
  <si>
    <t>2.2.2.4</t>
  </si>
  <si>
    <t>Установка новой ТП № 3 в п. Родионово</t>
  </si>
  <si>
    <t>2.2.2.5</t>
  </si>
  <si>
    <t>Установка новой ТП № 4 в п. Родионово</t>
  </si>
  <si>
    <t>2.2.2.6</t>
  </si>
  <si>
    <t>Установка новой ТП по ул. Сад. СНТ Возрождение</t>
  </si>
  <si>
    <t>2.2.2.7</t>
  </si>
  <si>
    <t>Установка новой ТП  для улучшения качества и надежности электроснабжения в районе ул. Пржевальского, ул. Пархоменко, ул. Волгоградская (100кВА)</t>
  </si>
  <si>
    <t>2.2.3.</t>
  </si>
  <si>
    <t>Строительство сетей электроснабжения для повышения надежности схемы электроснабжения г. Томска  (КВЛЭП-10/6 кВ)</t>
  </si>
  <si>
    <t>2.2.3.1.</t>
  </si>
  <si>
    <t>Обеспечение надежности и бесперебойности электроснабжения потребителей Кировского района г. Томска путем перераспределения нагрузки фидеров 6 кВ от ПС Московская, ПС Южная</t>
  </si>
  <si>
    <t>2.2.4.</t>
  </si>
  <si>
    <t>Строительство и реконструкция сетей электроснабжения для технологического присоединения  потребителей  (КВЛЭП-0,4 кВ)</t>
  </si>
  <si>
    <t>2.2.4.1.</t>
  </si>
  <si>
    <t>КВЛЭП-0,4 кВ для улучшения качества и надежности электроснабжения и технологического присоединения потребителей Советского района г. Томска</t>
  </si>
  <si>
    <t>2.2.4.2.</t>
  </si>
  <si>
    <t>КВЛЭП-0,4 кВ для улучшения качества и надежности электроснабжения и технологического присоединения потребителей Ленинского района г. Томска</t>
  </si>
  <si>
    <t>2.2.4.3.</t>
  </si>
  <si>
    <t>КВЛЭП-0,4 кВ для улучшения качества и надежности электроснабжения и технологического присоединения потребителей Октябрьского района г. Томска</t>
  </si>
  <si>
    <t>2.2.4.4.</t>
  </si>
  <si>
    <t>КВЛЭП-0,4 кВ для улучшения качества и надежности электроснабжения и технологического присоединения потребителей Кировского района г. Томска</t>
  </si>
  <si>
    <t>2.2.4.5.</t>
  </si>
  <si>
    <t>КВЛЭП-0,4 кВ для улучшения качества и надежности электроснабжения и технологического присоединения потребителей Томского района</t>
  </si>
  <si>
    <t>3.</t>
  </si>
  <si>
    <t>Реконструкция электросетевых активов</t>
  </si>
  <si>
    <t>3.1.</t>
  </si>
  <si>
    <t xml:space="preserve">Проектные работы и покупка оборудования 35 кВ  для ПС ЗПП-Т </t>
  </si>
  <si>
    <t>4.</t>
  </si>
  <si>
    <t>Приобретение электросетевых активов</t>
  </si>
  <si>
    <t>4.1.</t>
  </si>
  <si>
    <t>РП Клюевский</t>
  </si>
  <si>
    <t>5.</t>
  </si>
  <si>
    <t>Приобретение спецтехники и оборудования</t>
  </si>
  <si>
    <t>5.1.</t>
  </si>
  <si>
    <t>Автогидроподъемник 22м</t>
  </si>
  <si>
    <t>5.2.</t>
  </si>
  <si>
    <t>Бригадный автомобиль "Газель", 5 мест, тент, 4х4</t>
  </si>
  <si>
    <t>5.3.</t>
  </si>
  <si>
    <t>Бригадный автомобиль "Газель", 5 мест, тент, 4х2</t>
  </si>
  <si>
    <t>5.4.</t>
  </si>
  <si>
    <t>УАЗ фургон,санитар. Модель 396255</t>
  </si>
  <si>
    <t>5.5.</t>
  </si>
  <si>
    <t>Илосос КО-510К</t>
  </si>
  <si>
    <t>5.6.</t>
  </si>
  <si>
    <t>БКМ с выносной стрелой, база ГАЗ 33081, кабина сдвоенная - 5 мест</t>
  </si>
  <si>
    <t>5.7.</t>
  </si>
  <si>
    <t>Бригадный фургон ГАЗ 3308 с лебедкой, фаркопом</t>
  </si>
  <si>
    <t>5.8.</t>
  </si>
  <si>
    <t>КАМАЗ 65116 тягач с полуприцепом 12м</t>
  </si>
  <si>
    <t>5.9.</t>
  </si>
  <si>
    <t>Легковой служебный автомобиль</t>
  </si>
  <si>
    <t>5.10.</t>
  </si>
  <si>
    <t>Самосвал малый модель ГАЗ 35071</t>
  </si>
  <si>
    <t>5.11.</t>
  </si>
  <si>
    <t>Станок гибочный с пуансонами, с рабочей поверхностью 2500 мм</t>
  </si>
  <si>
    <t>5.12.</t>
  </si>
  <si>
    <t>Токарно-винторезный станок CU 500M</t>
  </si>
  <si>
    <t>5.13.</t>
  </si>
  <si>
    <t>Фрезерный станок 26х2</t>
  </si>
  <si>
    <t>6.1.</t>
  </si>
  <si>
    <t>2 КЛЭП-10кВ от ТП 868 до ТП 870 (Мечникова)</t>
  </si>
  <si>
    <t>Приобретение электронного тахеометра</t>
  </si>
  <si>
    <t>Реконструкция нежилых помещений по адресу ул.  Шевченко, 62а</t>
  </si>
  <si>
    <t>Наименование проекта</t>
  </si>
  <si>
    <t xml:space="preserve">Полная 
стоимость 
строительства в утверждённой ИПР                 
млн. руб. без НДС  </t>
  </si>
  <si>
    <t>в 2016 году администрация города Томска не планирует строительство общеобразовательной школы по ул. П. Федоровского, 4. В настоящее время ведется разработка проектно-сметной документации объекта (письмо Департамента городского хозяйства вх. № 260 от 22.01.2016г.)</t>
  </si>
  <si>
    <t>Обоснование изменения   стоимости, включения/исключения проекта в ИПР</t>
  </si>
  <si>
    <t>2.2.3.2.</t>
  </si>
  <si>
    <t>в 2013-2014 годах в результате реализации инвестиционной программы ООО «Горсети» выполнило строительство в/в кабельных линий от ПС «Московский тракт», что позволило снять порядка 200А с ПС «Южная», фидеров 544,545,550  и обеспечить резерв этим фидерам. Так как строительство в/в кабельных линий от ПС «Московский тракт» (фидер Мт-11, Мт-14, Мт-4, Мт-3) выполнило функцию перераспределения нагрузки с ПС «Южная» на ПС «Московский тракт», ООО «Госрети» предлагает исключить этот проект из инвестиционной программы 2016 года.</t>
  </si>
  <si>
    <t>изменение сметной стоимости инвестиционных проектов по результатам утверждения проектно-сметной документации;</t>
  </si>
  <si>
    <t>изменение сметной стоимости инвестиционных проектов по результатам утверждения проектно-сметной документации (вместо однотрансформаторной подстанции с трансформатором 400 кВА  предлагается установить столбовую подстанцию с трансформатором 160   кВА);</t>
  </si>
  <si>
    <t xml:space="preserve"> изменение сметной стоимости инвестиционных проектов по результатам утверждения проектно-сметной документации (вместо однотрансформаторной подстанции с трансформатором 400 кВА  предлагается установить столбовую подстанцию с трансформатором 160  кВА);</t>
  </si>
  <si>
    <t>многочисленные обращения жителей поселка Родионово в администрацию города Томска с просьбой решить вопрос по электроснабжению.</t>
  </si>
  <si>
    <t xml:space="preserve">обращения заявителей на осуществление технологического присоединения к сетям электроснабжения  ООО «Горсети».  </t>
  </si>
  <si>
    <t>многочисленные жалобы потребителей на качество электроэнергии</t>
  </si>
  <si>
    <t>5.14.</t>
  </si>
  <si>
    <t>4.2.</t>
  </si>
  <si>
    <t xml:space="preserve"> в связи с тем,  что земельный участок под  РП «Клюевский» до настоящего времени не оформлен, поэтому  продажа РП «Клюевский» в собственность ООО «Горсети» в 2016 году не может быть осуществлена  (письмо ЗАО «ТОМ-ДОМ ТДСК»  №  982 от 22.01.2016 г.)</t>
  </si>
  <si>
    <t>ПС ДСЗ</t>
  </si>
  <si>
    <t>в связи с полученным предложением о продаже имущества и намерением ЗАО «Сибирский центр логистики» ликвидировать непрофильные активы (письмо № 266 от 14.03.2016 г.)</t>
  </si>
  <si>
    <t>необходимость в сокращении затрат на осуществление мероприятий по приобретению спецтехники и оборудования возникла с целью высвобождения денежных средств на более значимые инвестиционные проекты</t>
  </si>
  <si>
    <t>повышение надежности электроснабжения жилого микрорайона по ул. Мечникова в  городе Томске</t>
  </si>
  <si>
    <t>Приобретение нематериальных активов</t>
  </si>
  <si>
    <t>Приобретение программных продуктов 1С:ERP Управление Предприятием 8 и 1С: Документооборот 8 КОРП и лицензий на их использование</t>
  </si>
  <si>
    <t>Здания и сооружения</t>
  </si>
  <si>
    <t>устранение недостатков и повышение качества ведения бухгалтерского и производственного учетов, внедрение на предприятии современного электронного документооборота.</t>
  </si>
  <si>
    <t xml:space="preserve">необходимость увеличения производственных площадей предприятия с целью:
• дополнительного оборудования санитарно-бытовых помещений, помещений для приема пищи, медпункт для проведения предрейсовых медосмотров водителей и машинистов и доведения площадей бытовых помещений до установленных норм в соответствии с требованиями по охране труда, 
• создания учебного класса охраны труда в целях обеспечения требований охраны труда, распространения правовых знаний, проведения профилактической работы по предупреждению производственного травматизма и профессиональных заболеваний,
• создания офиса обслуживания потребителей в соответствии  с Едиными стандартами качества обслуживания сетевыми организациями потребителей услуг сетевых организаций.
</t>
  </si>
  <si>
    <t>7.1.</t>
  </si>
  <si>
    <t>рост количества обращений потребителей с целью повышения надежности и качества электроснабжения и за процедурой технологического присоединения к электрическим сетям в  Томском районе</t>
  </si>
  <si>
    <t>рост количества обращений потребителей с целью повышения надежности и качества электроснабжения и за процедурой технологического присоединения к электрическим сетям в Советском районе г. Томска.</t>
  </si>
  <si>
    <t>На сегодняшний день осуществление данного инвестиционного проекта невозможно, так как во многих РП и ТП отсутствует необходимое для установки систем телемеханики и диспетчеризации оборудование. По мере проведения  реконструкций объектов  электросетевого хозяйства планируется внедрение данной технологии, но не ранее 2017года.</t>
  </si>
  <si>
    <t>1*2*1</t>
  </si>
  <si>
    <t>1*0,4</t>
  </si>
  <si>
    <t>1*2*4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</si>
  <si>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</si>
  <si>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t>
  </si>
  <si>
    <t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t>
  </si>
  <si>
    <t>2.2.3.3.</t>
  </si>
  <si>
    <t>2.2.3.4.</t>
  </si>
  <si>
    <t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t>
  </si>
  <si>
    <t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t>
  </si>
  <si>
    <t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t>
  </si>
  <si>
    <t>Имущество Томского района (от ПС Мирный)</t>
  </si>
  <si>
    <t>Автогидроподъемник 17 м</t>
  </si>
  <si>
    <t>Комплекс ГНБ Vermeer D9х13 в т.ч. смесительная установка</t>
  </si>
  <si>
    <t>Прицеп низкорамный для транспортировки ГНБ грузоподъемность 8-10т.</t>
  </si>
  <si>
    <t>4.3.</t>
  </si>
  <si>
    <t>4.4.</t>
  </si>
  <si>
    <t>4.5.</t>
  </si>
  <si>
    <t>Перечень  проектов скорректированной инвестиционной программы 2017  года</t>
  </si>
  <si>
    <t>2х2х1,0</t>
  </si>
  <si>
    <t>3*0,4</t>
  </si>
  <si>
    <t xml:space="preserve">Реконструкция  оборудования 35 кВ в ПС ЗПП-Т </t>
  </si>
  <si>
    <t>изменение стоимости (получено коммерческое предложение от ООО "Технический центр" № 21 от 14.03.2016г. , в дальнейшем планируется проведение закупочной процедуры  )</t>
  </si>
  <si>
    <t xml:space="preserve">необходимость приобретения тахеометра возникла в связи с увеличением количества заявок на выполнение геодезических работ, увеличением требований к полноте предоставления геодезического материала а также, появлением геодезических работ, ранее не востребованных в ООО «Горсети» </t>
  </si>
  <si>
    <t>удорожание стоимости оборудования (получено коммерческое предложение от ООО ""Электропрофи" № 10/3 от 10.03.2016 г., в дальнейшем планируется проведение закупочной процедуры), строительно-монтажные работы планируется перенести на 2017 год</t>
  </si>
  <si>
    <t>снижение количества  обращений потребителей с целью повышения надежности и качества электроснабжения и за процедурой технологического присоединения к электрическим сетям в Ленинском районе г. Томска.</t>
  </si>
  <si>
    <t>снижение количества  обращений потребителей с целью повышения надежности и качества электроснабжения и за процедурой технологического присоединения к электрическим сетям в Кировском районе г. Томска.</t>
  </si>
  <si>
    <t>снижение количества  обращений потребителей с целью повышения надежности и качества электроснабжения и за процедурой технологического присоединения к электрическим сетям в Томском районе</t>
  </si>
  <si>
    <t>Инвестиционный проект был включен в скорректированную  инвестиционную программу 2015 года и реализован</t>
  </si>
  <si>
    <t>Исполнительный директор</t>
  </si>
  <si>
    <t>М.В. Резников</t>
  </si>
  <si>
    <t>Технический директор</t>
  </si>
  <si>
    <t>Р.Х. Валитов</t>
  </si>
  <si>
    <t>Директор по развитию и реализации услуг</t>
  </si>
  <si>
    <t>Е.Б. Телкова</t>
  </si>
  <si>
    <t>Начальник ПТО</t>
  </si>
  <si>
    <t>Е.В.Масс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</si>
</sst>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00"/>
    <numFmt numFmtId="165" formatCode="#,##0.000"/>
    <numFmt numFmtId="166" formatCode="#,##0.0000"/>
    <numFmt numFmtId="167" formatCode="#,##0.0000000"/>
    <numFmt numFmtId="169" formatCode="#,##0.00000000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</cellStyleXfs>
  <cellXfs count="145">
    <xf numFmtId="0" fontId="0" fillId="0" borderId="0" xfId="0"/>
    <xf numFmtId="49" fontId="4" fillId="0" borderId="1" xfId="6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center" vertical="center" wrapText="1"/>
    </xf>
    <xf numFmtId="0" fontId="4" fillId="0" borderId="1" xfId="7" applyNumberFormat="1" applyFont="1" applyFill="1" applyBorder="1" applyAlignment="1">
      <alignment vertical="center" wrapText="1"/>
    </xf>
    <xf numFmtId="0" fontId="4" fillId="2" borderId="1" xfId="7" applyNumberFormat="1" applyFont="1" applyFill="1" applyBorder="1" applyAlignment="1">
      <alignment vertical="center" wrapText="1"/>
    </xf>
    <xf numFmtId="0" fontId="4" fillId="0" borderId="1" xfId="7" applyNumberFormat="1" applyFont="1" applyFill="1" applyBorder="1" applyAlignment="1">
      <alignment horizontal="left" vertical="center" wrapText="1"/>
    </xf>
    <xf numFmtId="0" fontId="3" fillId="0" borderId="1" xfId="5" applyNumberFormat="1" applyFont="1" applyFill="1" applyBorder="1" applyAlignment="1">
      <alignment vertical="center" wrapText="1"/>
    </xf>
    <xf numFmtId="164" fontId="3" fillId="0" borderId="1" xfId="5" applyNumberFormat="1" applyFont="1" applyFill="1" applyBorder="1" applyAlignment="1">
      <alignment horizontal="center" vertical="center" wrapText="1"/>
    </xf>
    <xf numFmtId="0" fontId="4" fillId="0" borderId="1" xfId="5" applyNumberFormat="1" applyFont="1" applyFill="1" applyBorder="1" applyAlignment="1">
      <alignment vertical="center" wrapText="1"/>
    </xf>
    <xf numFmtId="1" fontId="4" fillId="0" borderId="1" xfId="7" applyNumberFormat="1" applyFont="1" applyFill="1" applyBorder="1" applyAlignment="1">
      <alignment horizontal="left" vertical="center" wrapText="1"/>
    </xf>
    <xf numFmtId="1" fontId="4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2" borderId="1" xfId="7" applyNumberFormat="1" applyFont="1" applyFill="1" applyBorder="1" applyAlignment="1">
      <alignment horizontal="left" vertical="center" wrapText="1"/>
    </xf>
    <xf numFmtId="1" fontId="4" fillId="2" borderId="1" xfId="5" applyNumberFormat="1" applyFont="1" applyFill="1" applyBorder="1" applyAlignment="1">
      <alignment horizontal="center" vertical="center" wrapText="1"/>
    </xf>
    <xf numFmtId="0" fontId="3" fillId="0" borderId="1" xfId="7" applyNumberFormat="1" applyFont="1" applyFill="1" applyBorder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7" fillId="0" borderId="0" xfId="0" applyFont="1"/>
    <xf numFmtId="0" fontId="3" fillId="2" borderId="1" xfId="7" applyNumberFormat="1" applyFont="1" applyFill="1" applyBorder="1" applyAlignment="1">
      <alignment wrapText="1"/>
    </xf>
    <xf numFmtId="164" fontId="3" fillId="2" borderId="1" xfId="5" applyNumberFormat="1" applyFont="1" applyFill="1" applyBorder="1" applyAlignment="1">
      <alignment horizontal="center" vertical="center" wrapText="1"/>
    </xf>
    <xf numFmtId="0" fontId="3" fillId="0" borderId="1" xfId="7" applyNumberFormat="1" applyFont="1" applyFill="1" applyBorder="1" applyAlignment="1">
      <alignment horizontal="left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49" fontId="3" fillId="0" borderId="5" xfId="5" applyNumberFormat="1" applyFont="1" applyFill="1" applyBorder="1" applyAlignment="1">
      <alignment horizontal="left" vertical="center" wrapText="1"/>
    </xf>
    <xf numFmtId="0" fontId="3" fillId="0" borderId="1" xfId="7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5" fontId="9" fillId="0" borderId="0" xfId="0" applyNumberFormat="1" applyFont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" fontId="7" fillId="0" borderId="3" xfId="0" applyNumberFormat="1" applyFont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7" fillId="2" borderId="8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0" xfId="0" applyFont="1" applyFill="1"/>
    <xf numFmtId="165" fontId="7" fillId="0" borderId="1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3" fontId="7" fillId="0" borderId="8" xfId="1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/>
    <xf numFmtId="0" fontId="9" fillId="0" borderId="0" xfId="0" applyFont="1" applyFill="1"/>
    <xf numFmtId="0" fontId="9" fillId="0" borderId="0" xfId="0" applyFont="1" applyFill="1" applyAlignment="1">
      <alignment vertical="center"/>
    </xf>
    <xf numFmtId="165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169" fontId="7" fillId="0" borderId="0" xfId="0" applyNumberFormat="1" applyFont="1" applyFill="1"/>
    <xf numFmtId="0" fontId="7" fillId="0" borderId="0" xfId="0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3" fillId="2" borderId="6" xfId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" fontId="7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/>
    </xf>
    <xf numFmtId="0" fontId="11" fillId="2" borderId="0" xfId="1" applyFont="1" applyFill="1" applyAlignment="1">
      <alignment horizontal="center" wrapText="1"/>
    </xf>
    <xf numFmtId="0" fontId="11" fillId="2" borderId="0" xfId="1" applyFont="1" applyFill="1" applyAlignment="1">
      <alignment wrapText="1"/>
    </xf>
    <xf numFmtId="0" fontId="3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/>
    </xf>
    <xf numFmtId="0" fontId="11" fillId="0" borderId="0" xfId="1" applyFont="1" applyFill="1" applyAlignment="1">
      <alignment horizontal="center" wrapText="1"/>
    </xf>
    <xf numFmtId="0" fontId="11" fillId="0" borderId="0" xfId="1" applyFont="1" applyFill="1" applyAlignment="1">
      <alignment wrapText="1"/>
    </xf>
    <xf numFmtId="2" fontId="3" fillId="0" borderId="5" xfId="5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165" fontId="9" fillId="0" borderId="5" xfId="0" applyNumberFormat="1" applyFont="1" applyFill="1" applyBorder="1" applyAlignment="1">
      <alignment vertical="center"/>
    </xf>
    <xf numFmtId="166" fontId="8" fillId="0" borderId="5" xfId="0" applyNumberFormat="1" applyFont="1" applyFill="1" applyBorder="1" applyAlignment="1">
      <alignment vertical="center"/>
    </xf>
    <xf numFmtId="165" fontId="8" fillId="0" borderId="5" xfId="0" applyNumberFormat="1" applyFont="1" applyFill="1" applyBorder="1" applyAlignment="1">
      <alignment vertical="center"/>
    </xf>
    <xf numFmtId="0" fontId="9" fillId="0" borderId="16" xfId="0" applyFont="1" applyFill="1" applyBorder="1" applyAlignment="1">
      <alignment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166" fontId="7" fillId="0" borderId="12" xfId="0" applyNumberFormat="1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49" fontId="4" fillId="0" borderId="2" xfId="5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4" fillId="0" borderId="2" xfId="5" applyNumberFormat="1" applyFont="1" applyFill="1" applyBorder="1" applyAlignment="1">
      <alignment vertical="center" wrapText="1"/>
    </xf>
    <xf numFmtId="0" fontId="3" fillId="0" borderId="2" xfId="5" applyNumberFormat="1" applyFont="1" applyFill="1" applyBorder="1" applyAlignment="1">
      <alignment horizontal="center" vertical="center" wrapText="1"/>
    </xf>
    <xf numFmtId="0" fontId="4" fillId="0" borderId="2" xfId="5" applyNumberFormat="1" applyFont="1" applyFill="1" applyBorder="1" applyAlignment="1">
      <alignment horizontal="center" vertical="center" wrapText="1"/>
    </xf>
    <xf numFmtId="167" fontId="7" fillId="0" borderId="12" xfId="0" applyNumberFormat="1" applyFont="1" applyFill="1" applyBorder="1" applyAlignment="1">
      <alignment vertical="center" wrapText="1"/>
    </xf>
    <xf numFmtId="165" fontId="7" fillId="0" borderId="12" xfId="0" applyNumberFormat="1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6" fontId="4" fillId="0" borderId="2" xfId="5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4" fillId="0" borderId="7" xfId="5" applyNumberFormat="1" applyFont="1" applyFill="1" applyBorder="1" applyAlignment="1">
      <alignment horizontal="center" vertical="center" wrapText="1"/>
    </xf>
    <xf numFmtId="0" fontId="4" fillId="0" borderId="8" xfId="7" applyNumberFormat="1" applyFont="1" applyFill="1" applyBorder="1" applyAlignment="1">
      <alignment vertical="center" wrapText="1"/>
    </xf>
    <xf numFmtId="164" fontId="4" fillId="0" borderId="8" xfId="5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165" fontId="7" fillId="0" borderId="8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165" fontId="9" fillId="0" borderId="5" xfId="0" applyNumberFormat="1" applyFont="1" applyBorder="1" applyAlignment="1">
      <alignment vertical="center"/>
    </xf>
    <xf numFmtId="165" fontId="8" fillId="0" borderId="5" xfId="0" applyNumberFormat="1" applyFont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3" fillId="2" borderId="2" xfId="5" applyNumberFormat="1" applyFont="1" applyFill="1" applyBorder="1" applyAlignment="1">
      <alignment horizontal="center" vertical="center" wrapText="1"/>
    </xf>
    <xf numFmtId="16" fontId="4" fillId="2" borderId="2" xfId="5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Border="1"/>
    <xf numFmtId="0" fontId="4" fillId="2" borderId="7" xfId="5" applyNumberFormat="1" applyFont="1" applyFill="1" applyBorder="1" applyAlignment="1">
      <alignment horizontal="center" vertical="center" wrapText="1"/>
    </xf>
    <xf numFmtId="0" fontId="4" fillId="2" borderId="8" xfId="7" applyNumberFormat="1" applyFont="1" applyFill="1" applyBorder="1" applyAlignment="1">
      <alignment vertical="center" wrapText="1"/>
    </xf>
    <xf numFmtId="164" fontId="4" fillId="2" borderId="8" xfId="5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165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</cellXfs>
  <cellStyles count="8">
    <cellStyle name="Обычный" xfId="0" builtinId="0"/>
    <cellStyle name="Обычный 2" xfId="1"/>
    <cellStyle name="Обычный 3" xfId="2"/>
    <cellStyle name="Обычный 3 4" xfId="3"/>
    <cellStyle name="Обычный_2011-2013_от Панковой И.А.16.04" xfId="7"/>
    <cellStyle name="Обычный_ПП-2007Г. ООО" xfId="6"/>
    <cellStyle name="Обычный_Форматы по компаниям с уменьшением от 28.12" xfId="5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7"/>
  <sheetViews>
    <sheetView tabSelected="1" workbookViewId="0">
      <selection activeCell="A2" sqref="A2:N2"/>
    </sheetView>
  </sheetViews>
  <sheetFormatPr defaultRowHeight="12.75" x14ac:dyDescent="0.2"/>
  <cols>
    <col min="1" max="1" width="9.140625" style="22"/>
    <col min="2" max="2" width="32.42578125" style="22" customWidth="1"/>
    <col min="3" max="3" width="12.140625" style="23" customWidth="1"/>
    <col min="4" max="4" width="13.28515625" style="23" customWidth="1"/>
    <col min="5" max="6" width="9.140625" style="33"/>
    <col min="7" max="7" width="16.85546875" style="33" customWidth="1"/>
    <col min="8" max="8" width="14.85546875" style="23" customWidth="1"/>
    <col min="9" max="9" width="13.140625" style="23" customWidth="1"/>
    <col min="10" max="10" width="9.140625" style="33"/>
    <col min="11" max="11" width="13.28515625" style="33" customWidth="1"/>
    <col min="12" max="12" width="16.140625" style="33" customWidth="1"/>
    <col min="13" max="13" width="12.85546875" style="33" customWidth="1"/>
    <col min="14" max="14" width="60.28515625" style="24" customWidth="1"/>
    <col min="15" max="16384" width="9.140625" style="22"/>
  </cols>
  <sheetData>
    <row r="2" spans="1:14" ht="15.75" x14ac:dyDescent="0.25">
      <c r="A2" s="97" t="s">
        <v>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</row>
    <row r="3" spans="1:14" ht="13.5" thickBot="1" x14ac:dyDescent="0.25"/>
    <row r="4" spans="1:14" ht="36.75" customHeight="1" x14ac:dyDescent="0.2">
      <c r="A4" s="72" t="s">
        <v>0</v>
      </c>
      <c r="B4" s="95" t="s">
        <v>110</v>
      </c>
      <c r="C4" s="72" t="s">
        <v>10</v>
      </c>
      <c r="D4" s="62"/>
      <c r="E4" s="62"/>
      <c r="F4" s="62"/>
      <c r="G4" s="62"/>
      <c r="H4" s="62" t="s">
        <v>7</v>
      </c>
      <c r="I4" s="62"/>
      <c r="J4" s="62"/>
      <c r="K4" s="62"/>
      <c r="L4" s="62"/>
      <c r="M4" s="63" t="s">
        <v>9</v>
      </c>
      <c r="N4" s="65" t="s">
        <v>113</v>
      </c>
    </row>
    <row r="5" spans="1:14" x14ac:dyDescent="0.2">
      <c r="A5" s="67"/>
      <c r="B5" s="71"/>
      <c r="C5" s="67" t="s">
        <v>4</v>
      </c>
      <c r="D5" s="69" t="s">
        <v>5</v>
      </c>
      <c r="E5" s="64" t="s">
        <v>1</v>
      </c>
      <c r="F5" s="64"/>
      <c r="G5" s="64" t="s">
        <v>111</v>
      </c>
      <c r="H5" s="69" t="s">
        <v>4</v>
      </c>
      <c r="I5" s="69" t="s">
        <v>5</v>
      </c>
      <c r="J5" s="64" t="s">
        <v>1</v>
      </c>
      <c r="K5" s="64"/>
      <c r="L5" s="64" t="s">
        <v>8</v>
      </c>
      <c r="M5" s="64"/>
      <c r="N5" s="66"/>
    </row>
    <row r="6" spans="1:14" x14ac:dyDescent="0.2">
      <c r="A6" s="67"/>
      <c r="B6" s="71"/>
      <c r="C6" s="68"/>
      <c r="D6" s="69"/>
      <c r="E6" s="64"/>
      <c r="F6" s="64"/>
      <c r="G6" s="64"/>
      <c r="H6" s="70"/>
      <c r="I6" s="69"/>
      <c r="J6" s="64"/>
      <c r="K6" s="64"/>
      <c r="L6" s="64"/>
      <c r="M6" s="64"/>
      <c r="N6" s="66"/>
    </row>
    <row r="7" spans="1:14" x14ac:dyDescent="0.2">
      <c r="A7" s="67"/>
      <c r="B7" s="71"/>
      <c r="C7" s="68"/>
      <c r="D7" s="69"/>
      <c r="E7" s="38" t="s">
        <v>2</v>
      </c>
      <c r="F7" s="38" t="s">
        <v>3</v>
      </c>
      <c r="G7" s="64"/>
      <c r="H7" s="70"/>
      <c r="I7" s="69"/>
      <c r="J7" s="38" t="s">
        <v>2</v>
      </c>
      <c r="K7" s="38" t="s">
        <v>3</v>
      </c>
      <c r="L7" s="64"/>
      <c r="M7" s="64"/>
      <c r="N7" s="66"/>
    </row>
    <row r="8" spans="1:14" ht="13.5" thickBot="1" x14ac:dyDescent="0.25">
      <c r="A8" s="25">
        <v>1</v>
      </c>
      <c r="B8" s="96">
        <v>2</v>
      </c>
      <c r="C8" s="25">
        <v>3</v>
      </c>
      <c r="D8" s="26">
        <v>4</v>
      </c>
      <c r="E8" s="40">
        <v>5</v>
      </c>
      <c r="F8" s="40">
        <v>6</v>
      </c>
      <c r="G8" s="40">
        <v>7</v>
      </c>
      <c r="H8" s="26">
        <v>8</v>
      </c>
      <c r="I8" s="26">
        <v>9</v>
      </c>
      <c r="J8" s="40">
        <v>10</v>
      </c>
      <c r="K8" s="40">
        <v>11</v>
      </c>
      <c r="L8" s="40">
        <v>12</v>
      </c>
      <c r="M8" s="40">
        <v>13</v>
      </c>
      <c r="N8" s="27">
        <v>14</v>
      </c>
    </row>
    <row r="9" spans="1:14" x14ac:dyDescent="0.2">
      <c r="A9" s="28"/>
      <c r="B9" s="29" t="s">
        <v>11</v>
      </c>
      <c r="C9" s="103"/>
      <c r="D9" s="129"/>
      <c r="E9" s="130"/>
      <c r="F9" s="130"/>
      <c r="G9" s="131">
        <f>G11+G13+G21+G41+G43+G46+G61+G63</f>
        <v>132.76571126249749</v>
      </c>
      <c r="H9" s="129"/>
      <c r="I9" s="129"/>
      <c r="J9" s="130"/>
      <c r="K9" s="130"/>
      <c r="L9" s="132">
        <f>L11+L13+L21+L41+L43+L46+L61+L63</f>
        <v>132.76573085027212</v>
      </c>
      <c r="M9" s="132">
        <f>M11+M13+M21+M41+M43+M46+M61+M63</f>
        <v>1.9587774659157731E-5</v>
      </c>
      <c r="N9" s="133"/>
    </row>
    <row r="10" spans="1:14" s="18" customFormat="1" ht="25.5" x14ac:dyDescent="0.2">
      <c r="A10" s="109">
        <v>1</v>
      </c>
      <c r="B10" s="6" t="s">
        <v>12</v>
      </c>
      <c r="C10" s="7"/>
      <c r="D10" s="15"/>
      <c r="E10" s="34"/>
      <c r="F10" s="34"/>
      <c r="G10" s="34">
        <f>G11+G13</f>
        <v>22.973875617118647</v>
      </c>
      <c r="H10" s="15"/>
      <c r="I10" s="15"/>
      <c r="J10" s="34"/>
      <c r="K10" s="34"/>
      <c r="L10" s="87">
        <f>L11+L13</f>
        <v>20.236417990000003</v>
      </c>
      <c r="M10" s="87">
        <f>M11+M13</f>
        <v>-2.7374576271186442</v>
      </c>
      <c r="N10" s="121"/>
    </row>
    <row r="11" spans="1:14" s="16" customFormat="1" ht="25.5" x14ac:dyDescent="0.2">
      <c r="A11" s="109" t="s">
        <v>13</v>
      </c>
      <c r="B11" s="6" t="s">
        <v>14</v>
      </c>
      <c r="C11" s="7"/>
      <c r="D11" s="15"/>
      <c r="E11" s="34"/>
      <c r="F11" s="34"/>
      <c r="G11" s="34">
        <f>G12</f>
        <v>2.7374576271186442</v>
      </c>
      <c r="H11" s="15"/>
      <c r="I11" s="15"/>
      <c r="J11" s="34"/>
      <c r="K11" s="34"/>
      <c r="L11" s="87">
        <f>L12</f>
        <v>0</v>
      </c>
      <c r="M11" s="87">
        <f>M12</f>
        <v>-2.7374576271186442</v>
      </c>
      <c r="N11" s="134"/>
    </row>
    <row r="12" spans="1:14" s="18" customFormat="1" ht="76.5" x14ac:dyDescent="0.2">
      <c r="A12" s="112" t="s">
        <v>15</v>
      </c>
      <c r="B12" s="8" t="s">
        <v>16</v>
      </c>
      <c r="C12" s="10">
        <v>2016</v>
      </c>
      <c r="D12" s="10">
        <v>2016</v>
      </c>
      <c r="E12" s="35"/>
      <c r="F12" s="35"/>
      <c r="G12" s="35">
        <v>2.7374576271186442</v>
      </c>
      <c r="H12" s="10">
        <v>2016</v>
      </c>
      <c r="I12" s="10">
        <v>2016</v>
      </c>
      <c r="J12" s="35"/>
      <c r="K12" s="35"/>
      <c r="L12" s="85">
        <v>0</v>
      </c>
      <c r="M12" s="85">
        <f>L12-G12</f>
        <v>-2.7374576271186442</v>
      </c>
      <c r="N12" s="121" t="s">
        <v>137</v>
      </c>
    </row>
    <row r="13" spans="1:14" s="16" customFormat="1" ht="25.5" x14ac:dyDescent="0.2">
      <c r="A13" s="109" t="s">
        <v>17</v>
      </c>
      <c r="B13" s="6" t="s">
        <v>18</v>
      </c>
      <c r="C13" s="7"/>
      <c r="D13" s="41"/>
      <c r="E13" s="42"/>
      <c r="F13" s="42"/>
      <c r="G13" s="42">
        <f>SUM(G14:G18)</f>
        <v>20.236417990000003</v>
      </c>
      <c r="H13" s="7"/>
      <c r="I13" s="41"/>
      <c r="J13" s="42"/>
      <c r="K13" s="42"/>
      <c r="L13" s="42">
        <f>SUM(L14:L18)</f>
        <v>20.236417990000003</v>
      </c>
      <c r="M13" s="42">
        <f>SUM(M14:M18)</f>
        <v>0</v>
      </c>
      <c r="N13" s="135"/>
    </row>
    <row r="14" spans="1:14" s="18" customFormat="1" ht="63.75" x14ac:dyDescent="0.2">
      <c r="A14" s="112" t="s">
        <v>19</v>
      </c>
      <c r="B14" s="1" t="s">
        <v>20</v>
      </c>
      <c r="C14" s="10">
        <v>2016</v>
      </c>
      <c r="D14" s="10">
        <v>2016</v>
      </c>
      <c r="E14" s="43"/>
      <c r="F14" s="43"/>
      <c r="G14" s="43">
        <v>0.95875260000000007</v>
      </c>
      <c r="H14" s="10">
        <v>2016</v>
      </c>
      <c r="I14" s="10">
        <v>2016</v>
      </c>
      <c r="J14" s="43"/>
      <c r="K14" s="43"/>
      <c r="L14" s="43">
        <v>0.95875260000000007</v>
      </c>
      <c r="M14" s="43">
        <f t="shared" ref="M14:M18" si="0">L14-G14</f>
        <v>0</v>
      </c>
      <c r="N14" s="119"/>
    </row>
    <row r="15" spans="1:14" s="18" customFormat="1" ht="51" x14ac:dyDescent="0.2">
      <c r="A15" s="112" t="s">
        <v>21</v>
      </c>
      <c r="B15" s="1" t="s">
        <v>22</v>
      </c>
      <c r="C15" s="10">
        <v>2016</v>
      </c>
      <c r="D15" s="10">
        <v>2016</v>
      </c>
      <c r="E15" s="43"/>
      <c r="F15" s="43"/>
      <c r="G15" s="43">
        <v>9.6665650000000003</v>
      </c>
      <c r="H15" s="10">
        <v>2016</v>
      </c>
      <c r="I15" s="10">
        <v>2016</v>
      </c>
      <c r="J15" s="43"/>
      <c r="K15" s="43"/>
      <c r="L15" s="43">
        <v>9.6665650000000003</v>
      </c>
      <c r="M15" s="43">
        <f t="shared" si="0"/>
        <v>0</v>
      </c>
      <c r="N15" s="119"/>
    </row>
    <row r="16" spans="1:14" s="18" customFormat="1" ht="25.5" x14ac:dyDescent="0.2">
      <c r="A16" s="112" t="s">
        <v>23</v>
      </c>
      <c r="B16" s="1" t="s">
        <v>24</v>
      </c>
      <c r="C16" s="10">
        <v>2016</v>
      </c>
      <c r="D16" s="10">
        <v>2016</v>
      </c>
      <c r="E16" s="43"/>
      <c r="F16" s="43"/>
      <c r="G16" s="43">
        <v>6.5581484600000008</v>
      </c>
      <c r="H16" s="10">
        <v>2016</v>
      </c>
      <c r="I16" s="10">
        <v>2016</v>
      </c>
      <c r="J16" s="43"/>
      <c r="K16" s="43"/>
      <c r="L16" s="43">
        <v>6.5581484600000008</v>
      </c>
      <c r="M16" s="43">
        <f t="shared" si="0"/>
        <v>0</v>
      </c>
      <c r="N16" s="119"/>
    </row>
    <row r="17" spans="1:14" s="18" customFormat="1" ht="25.5" x14ac:dyDescent="0.2">
      <c r="A17" s="112" t="s">
        <v>25</v>
      </c>
      <c r="B17" s="1" t="s">
        <v>26</v>
      </c>
      <c r="C17" s="10">
        <v>2016</v>
      </c>
      <c r="D17" s="10">
        <v>2016</v>
      </c>
      <c r="E17" s="43"/>
      <c r="F17" s="43"/>
      <c r="G17" s="43">
        <v>2.5566812200000002</v>
      </c>
      <c r="H17" s="10">
        <v>2016</v>
      </c>
      <c r="I17" s="10">
        <v>2016</v>
      </c>
      <c r="J17" s="43"/>
      <c r="K17" s="43"/>
      <c r="L17" s="43">
        <v>2.5566812200000002</v>
      </c>
      <c r="M17" s="43">
        <f t="shared" si="0"/>
        <v>0</v>
      </c>
      <c r="N17" s="119"/>
    </row>
    <row r="18" spans="1:14" s="18" customFormat="1" ht="25.5" x14ac:dyDescent="0.2">
      <c r="A18" s="112" t="s">
        <v>27</v>
      </c>
      <c r="B18" s="1" t="s">
        <v>28</v>
      </c>
      <c r="C18" s="10">
        <v>2016</v>
      </c>
      <c r="D18" s="10">
        <v>2016</v>
      </c>
      <c r="E18" s="43"/>
      <c r="F18" s="43"/>
      <c r="G18" s="43">
        <v>0.49627071000000006</v>
      </c>
      <c r="H18" s="10">
        <v>2016</v>
      </c>
      <c r="I18" s="10">
        <v>2016</v>
      </c>
      <c r="J18" s="43"/>
      <c r="K18" s="43"/>
      <c r="L18" s="43">
        <v>0.49627071000000006</v>
      </c>
      <c r="M18" s="43">
        <f t="shared" si="0"/>
        <v>0</v>
      </c>
      <c r="N18" s="119"/>
    </row>
    <row r="19" spans="1:14" s="18" customFormat="1" x14ac:dyDescent="0.2">
      <c r="A19" s="109" t="s">
        <v>29</v>
      </c>
      <c r="B19" s="6" t="s">
        <v>30</v>
      </c>
      <c r="C19" s="7"/>
      <c r="D19" s="17"/>
      <c r="E19" s="35"/>
      <c r="F19" s="35"/>
      <c r="G19" s="34">
        <f>G20+G21</f>
        <v>48.833375090782212</v>
      </c>
      <c r="H19" s="17"/>
      <c r="I19" s="17"/>
      <c r="J19" s="35"/>
      <c r="K19" s="35"/>
      <c r="L19" s="34">
        <f>L20+L21</f>
        <v>32.745694341272127</v>
      </c>
      <c r="M19" s="34">
        <f>M20+M21</f>
        <v>-16.087680749510085</v>
      </c>
      <c r="N19" s="119"/>
    </row>
    <row r="20" spans="1:14" s="18" customFormat="1" ht="25.5" x14ac:dyDescent="0.2">
      <c r="A20" s="109" t="s">
        <v>31</v>
      </c>
      <c r="B20" s="6" t="s">
        <v>18</v>
      </c>
      <c r="C20" s="7"/>
      <c r="D20" s="17"/>
      <c r="E20" s="35"/>
      <c r="F20" s="35"/>
      <c r="G20" s="35"/>
      <c r="H20" s="17"/>
      <c r="I20" s="17"/>
      <c r="J20" s="35"/>
      <c r="K20" s="35"/>
      <c r="L20" s="35"/>
      <c r="M20" s="35"/>
      <c r="N20" s="119"/>
    </row>
    <row r="21" spans="1:14" s="18" customFormat="1" x14ac:dyDescent="0.2">
      <c r="A21" s="109" t="s">
        <v>32</v>
      </c>
      <c r="B21" s="6" t="s">
        <v>33</v>
      </c>
      <c r="C21" s="7"/>
      <c r="D21" s="17"/>
      <c r="E21" s="35"/>
      <c r="F21" s="35"/>
      <c r="G21" s="34">
        <f>G22+G24+G32+G35</f>
        <v>48.833375090782212</v>
      </c>
      <c r="H21" s="17"/>
      <c r="I21" s="17"/>
      <c r="J21" s="35"/>
      <c r="K21" s="35"/>
      <c r="L21" s="34">
        <f>L22+L24+L32+L35</f>
        <v>32.745694341272127</v>
      </c>
      <c r="M21" s="34">
        <f>M22+M24+M32+M35</f>
        <v>-16.087680749510085</v>
      </c>
      <c r="N21" s="119"/>
    </row>
    <row r="22" spans="1:14" s="16" customFormat="1" ht="76.5" x14ac:dyDescent="0.2">
      <c r="A22" s="109" t="s">
        <v>34</v>
      </c>
      <c r="B22" s="14" t="s">
        <v>35</v>
      </c>
      <c r="C22" s="7"/>
      <c r="D22" s="15"/>
      <c r="E22" s="34"/>
      <c r="F22" s="34"/>
      <c r="G22" s="34">
        <v>13.741428295510339</v>
      </c>
      <c r="H22" s="15"/>
      <c r="I22" s="15"/>
      <c r="J22" s="34"/>
      <c r="K22" s="34"/>
      <c r="L22" s="34">
        <f>L23</f>
        <v>0</v>
      </c>
      <c r="M22" s="34">
        <f>M23</f>
        <v>-13.741428295510339</v>
      </c>
      <c r="N22" s="135"/>
    </row>
    <row r="23" spans="1:14" s="18" customFormat="1" ht="89.25" x14ac:dyDescent="0.2">
      <c r="A23" s="114" t="s">
        <v>36</v>
      </c>
      <c r="B23" s="3" t="s">
        <v>37</v>
      </c>
      <c r="C23" s="10">
        <v>2016</v>
      </c>
      <c r="D23" s="10">
        <v>2016</v>
      </c>
      <c r="E23" s="84">
        <v>3</v>
      </c>
      <c r="F23" s="84" t="s">
        <v>138</v>
      </c>
      <c r="G23" s="85">
        <v>13.741428295510339</v>
      </c>
      <c r="H23" s="86"/>
      <c r="I23" s="86"/>
      <c r="J23" s="85"/>
      <c r="K23" s="85"/>
      <c r="L23" s="85">
        <v>0</v>
      </c>
      <c r="M23" s="85">
        <f t="shared" ref="M23" si="1">L23-G23</f>
        <v>-13.741428295510339</v>
      </c>
      <c r="N23" s="119" t="s">
        <v>112</v>
      </c>
    </row>
    <row r="24" spans="1:14" s="18" customFormat="1" ht="89.25" x14ac:dyDescent="0.2">
      <c r="A24" s="115" t="s">
        <v>38</v>
      </c>
      <c r="B24" s="14" t="s">
        <v>39</v>
      </c>
      <c r="C24" s="7"/>
      <c r="D24" s="15"/>
      <c r="E24" s="87"/>
      <c r="F24" s="87"/>
      <c r="G24" s="87">
        <f>SUM(G25:G31)</f>
        <v>4.782</v>
      </c>
      <c r="H24" s="88"/>
      <c r="I24" s="88"/>
      <c r="J24" s="87"/>
      <c r="K24" s="87"/>
      <c r="L24" s="87">
        <f>SUM(L25:L31)</f>
        <v>8.0406223316999998</v>
      </c>
      <c r="M24" s="87">
        <f>SUM(M25:M31)</f>
        <v>3.2586223316999998</v>
      </c>
      <c r="N24" s="135"/>
    </row>
    <row r="25" spans="1:14" s="18" customFormat="1" ht="25.5" x14ac:dyDescent="0.2">
      <c r="A25" s="116" t="s">
        <v>40</v>
      </c>
      <c r="B25" s="5" t="s">
        <v>41</v>
      </c>
      <c r="C25" s="10">
        <v>2016</v>
      </c>
      <c r="D25" s="10">
        <v>2016</v>
      </c>
      <c r="E25" s="84">
        <v>0.5</v>
      </c>
      <c r="F25" s="84" t="s">
        <v>139</v>
      </c>
      <c r="G25" s="85">
        <v>1.5940000000000001</v>
      </c>
      <c r="H25" s="13">
        <v>2016</v>
      </c>
      <c r="I25" s="13">
        <v>2016</v>
      </c>
      <c r="J25" s="85">
        <v>0.67600000000000005</v>
      </c>
      <c r="K25" s="85">
        <v>0.16</v>
      </c>
      <c r="L25" s="85">
        <f>1.38296604+1.38296604*0.07</f>
        <v>1.4797736628</v>
      </c>
      <c r="M25" s="85">
        <f t="shared" ref="M25:M31" si="2">L25-G25</f>
        <v>-0.11422633720000008</v>
      </c>
      <c r="N25" s="119" t="s">
        <v>116</v>
      </c>
    </row>
    <row r="26" spans="1:14" s="18" customFormat="1" ht="63.75" x14ac:dyDescent="0.2">
      <c r="A26" s="116" t="s">
        <v>42</v>
      </c>
      <c r="B26" s="3" t="s">
        <v>43</v>
      </c>
      <c r="C26" s="10">
        <v>2016</v>
      </c>
      <c r="D26" s="10">
        <v>2016</v>
      </c>
      <c r="E26" s="84">
        <v>0.5</v>
      </c>
      <c r="F26" s="84" t="s">
        <v>139</v>
      </c>
      <c r="G26" s="85">
        <v>1.5940000000000001</v>
      </c>
      <c r="H26" s="13">
        <v>2016</v>
      </c>
      <c r="I26" s="13">
        <v>2016</v>
      </c>
      <c r="J26" s="85">
        <v>0.38600000000000001</v>
      </c>
      <c r="K26" s="85">
        <v>0.16</v>
      </c>
      <c r="L26" s="89">
        <f>0.83190045+0.83190045*0.07</f>
        <v>0.89013348150000005</v>
      </c>
      <c r="M26" s="85">
        <f t="shared" si="2"/>
        <v>-0.70386651850000004</v>
      </c>
      <c r="N26" s="119" t="s">
        <v>117</v>
      </c>
    </row>
    <row r="27" spans="1:14" s="18" customFormat="1" ht="63.75" x14ac:dyDescent="0.2">
      <c r="A27" s="116" t="s">
        <v>44</v>
      </c>
      <c r="B27" s="3" t="s">
        <v>45</v>
      </c>
      <c r="C27" s="10">
        <v>2016</v>
      </c>
      <c r="D27" s="10">
        <v>2016</v>
      </c>
      <c r="E27" s="84">
        <v>0.5</v>
      </c>
      <c r="F27" s="84" t="s">
        <v>139</v>
      </c>
      <c r="G27" s="85">
        <v>1.5940000000000001</v>
      </c>
      <c r="H27" s="13">
        <v>2016</v>
      </c>
      <c r="I27" s="13">
        <v>2016</v>
      </c>
      <c r="J27" s="85">
        <v>0.3</v>
      </c>
      <c r="K27" s="85">
        <v>0.16</v>
      </c>
      <c r="L27" s="85">
        <f>0.6260487*0.07+0.6260487</f>
        <v>0.66987210900000005</v>
      </c>
      <c r="M27" s="85">
        <f t="shared" si="2"/>
        <v>-0.92412789100000003</v>
      </c>
      <c r="N27" s="119" t="s">
        <v>118</v>
      </c>
    </row>
    <row r="28" spans="1:14" s="18" customFormat="1" ht="38.25" x14ac:dyDescent="0.2">
      <c r="A28" s="116" t="s">
        <v>46</v>
      </c>
      <c r="B28" s="3" t="s">
        <v>47</v>
      </c>
      <c r="C28" s="10"/>
      <c r="D28" s="10"/>
      <c r="E28" s="85"/>
      <c r="F28" s="85"/>
      <c r="G28" s="85">
        <v>0</v>
      </c>
      <c r="H28" s="13">
        <v>2016</v>
      </c>
      <c r="I28" s="13">
        <v>2016</v>
      </c>
      <c r="J28" s="85">
        <v>0.57999999999999996</v>
      </c>
      <c r="K28" s="85">
        <v>0.16</v>
      </c>
      <c r="L28" s="85">
        <f>0.80694298*0.07+0.80694298</f>
        <v>0.86342898859999995</v>
      </c>
      <c r="M28" s="85">
        <f t="shared" si="2"/>
        <v>0.86342898859999995</v>
      </c>
      <c r="N28" s="119" t="s">
        <v>119</v>
      </c>
    </row>
    <row r="29" spans="1:14" s="18" customFormat="1" ht="38.25" x14ac:dyDescent="0.2">
      <c r="A29" s="116" t="s">
        <v>48</v>
      </c>
      <c r="B29" s="3" t="s">
        <v>49</v>
      </c>
      <c r="C29" s="10"/>
      <c r="D29" s="10"/>
      <c r="E29" s="85"/>
      <c r="F29" s="85"/>
      <c r="G29" s="85">
        <v>0</v>
      </c>
      <c r="H29" s="13">
        <v>2016</v>
      </c>
      <c r="I29" s="13">
        <v>2016</v>
      </c>
      <c r="J29" s="85">
        <v>0.48799999999999999</v>
      </c>
      <c r="K29" s="85">
        <v>0.16</v>
      </c>
      <c r="L29" s="85">
        <f>0.70779906*0.07+0.70779906</f>
        <v>0.75734499420000001</v>
      </c>
      <c r="M29" s="85">
        <f t="shared" si="2"/>
        <v>0.75734499420000001</v>
      </c>
      <c r="N29" s="119" t="s">
        <v>119</v>
      </c>
    </row>
    <row r="30" spans="1:14" s="18" customFormat="1" ht="25.5" x14ac:dyDescent="0.2">
      <c r="A30" s="116" t="s">
        <v>50</v>
      </c>
      <c r="B30" s="3" t="s">
        <v>51</v>
      </c>
      <c r="C30" s="10"/>
      <c r="D30" s="10"/>
      <c r="E30" s="85"/>
      <c r="F30" s="85"/>
      <c r="G30" s="85">
        <v>0</v>
      </c>
      <c r="H30" s="13">
        <v>2016</v>
      </c>
      <c r="I30" s="13">
        <v>2016</v>
      </c>
      <c r="J30" s="85">
        <v>0.9</v>
      </c>
      <c r="K30" s="85">
        <v>0.16</v>
      </c>
      <c r="L30" s="85">
        <f>1.60316634*0.07+1.60316634</f>
        <v>1.7153879838000001</v>
      </c>
      <c r="M30" s="85">
        <f t="shared" si="2"/>
        <v>1.7153879838000001</v>
      </c>
      <c r="N30" s="119" t="s">
        <v>120</v>
      </c>
    </row>
    <row r="31" spans="1:14" s="18" customFormat="1" ht="63.75" x14ac:dyDescent="0.2">
      <c r="A31" s="116" t="s">
        <v>52</v>
      </c>
      <c r="B31" s="3" t="s">
        <v>53</v>
      </c>
      <c r="C31" s="10"/>
      <c r="D31" s="10"/>
      <c r="E31" s="85"/>
      <c r="F31" s="85"/>
      <c r="G31" s="85">
        <v>0</v>
      </c>
      <c r="H31" s="13">
        <v>2016</v>
      </c>
      <c r="I31" s="13">
        <v>2016</v>
      </c>
      <c r="J31" s="85">
        <v>0.93</v>
      </c>
      <c r="K31" s="85">
        <v>0.1</v>
      </c>
      <c r="L31" s="85">
        <f>1.55577674*0.07+1.55577674</f>
        <v>1.6646811118</v>
      </c>
      <c r="M31" s="85">
        <f t="shared" si="2"/>
        <v>1.6646811118</v>
      </c>
      <c r="N31" s="119" t="s">
        <v>121</v>
      </c>
    </row>
    <row r="32" spans="1:14" s="18" customFormat="1" ht="63.75" x14ac:dyDescent="0.2">
      <c r="A32" s="115" t="s">
        <v>54</v>
      </c>
      <c r="B32" s="14" t="s">
        <v>55</v>
      </c>
      <c r="C32" s="7"/>
      <c r="D32" s="17"/>
      <c r="E32" s="85"/>
      <c r="F32" s="85"/>
      <c r="G32" s="87">
        <f>SUM(G33:G34)</f>
        <v>9.9266907856997459</v>
      </c>
      <c r="H32" s="86"/>
      <c r="I32" s="86"/>
      <c r="J32" s="85"/>
      <c r="K32" s="85"/>
      <c r="L32" s="87">
        <f>SUM(L33:L34)</f>
        <v>0.77381599999999995</v>
      </c>
      <c r="M32" s="87">
        <f>SUM(M33:M34)</f>
        <v>-9.1528747856997459</v>
      </c>
      <c r="N32" s="119"/>
    </row>
    <row r="33" spans="1:14" s="18" customFormat="1" ht="114.75" x14ac:dyDescent="0.2">
      <c r="A33" s="116" t="s">
        <v>56</v>
      </c>
      <c r="B33" s="3" t="s">
        <v>57</v>
      </c>
      <c r="C33" s="10">
        <v>2016</v>
      </c>
      <c r="D33" s="10">
        <v>2016</v>
      </c>
      <c r="E33" s="85">
        <v>1.25</v>
      </c>
      <c r="F33" s="85"/>
      <c r="G33" s="85">
        <v>9.9266907856997459</v>
      </c>
      <c r="H33" s="86"/>
      <c r="I33" s="86"/>
      <c r="J33" s="85"/>
      <c r="K33" s="85"/>
      <c r="L33" s="85">
        <v>0</v>
      </c>
      <c r="M33" s="85">
        <f t="shared" ref="M33:M36" si="3">L33-G33</f>
        <v>-9.9266907856997459</v>
      </c>
      <c r="N33" s="119" t="s">
        <v>115</v>
      </c>
    </row>
    <row r="34" spans="1:14" s="18" customFormat="1" ht="25.5" x14ac:dyDescent="0.2">
      <c r="A34" s="116" t="s">
        <v>114</v>
      </c>
      <c r="B34" s="3" t="s">
        <v>107</v>
      </c>
      <c r="C34" s="10"/>
      <c r="D34" s="10"/>
      <c r="E34" s="85"/>
      <c r="F34" s="85"/>
      <c r="G34" s="85"/>
      <c r="H34" s="13">
        <v>2016</v>
      </c>
      <c r="I34" s="13">
        <v>2016</v>
      </c>
      <c r="J34" s="85">
        <v>0.23</v>
      </c>
      <c r="K34" s="85"/>
      <c r="L34" s="85">
        <v>0.77381599999999995</v>
      </c>
      <c r="M34" s="85">
        <f t="shared" si="3"/>
        <v>0.77381599999999995</v>
      </c>
      <c r="N34" s="119" t="s">
        <v>128</v>
      </c>
    </row>
    <row r="35" spans="1:14" s="18" customFormat="1" ht="51" x14ac:dyDescent="0.2">
      <c r="A35" s="115" t="s">
        <v>58</v>
      </c>
      <c r="B35" s="14" t="s">
        <v>59</v>
      </c>
      <c r="C35" s="7"/>
      <c r="D35" s="17"/>
      <c r="E35" s="35"/>
      <c r="F35" s="35"/>
      <c r="G35" s="34">
        <f>SUM(G36:G40)</f>
        <v>20.383256009572129</v>
      </c>
      <c r="H35" s="17"/>
      <c r="I35" s="17"/>
      <c r="J35" s="35"/>
      <c r="K35" s="35"/>
      <c r="L35" s="34">
        <f>SUM(L36:L40)</f>
        <v>23.931256009572131</v>
      </c>
      <c r="M35" s="34">
        <f>SUM(M36:M40)</f>
        <v>3.548</v>
      </c>
      <c r="N35" s="119"/>
    </row>
    <row r="36" spans="1:14" s="18" customFormat="1" ht="76.5" x14ac:dyDescent="0.2">
      <c r="A36" s="116" t="s">
        <v>60</v>
      </c>
      <c r="B36" s="9" t="s">
        <v>61</v>
      </c>
      <c r="C36" s="10">
        <v>2016</v>
      </c>
      <c r="D36" s="37">
        <v>2016</v>
      </c>
      <c r="E36" s="85">
        <v>3.0249999999999999</v>
      </c>
      <c r="F36" s="85"/>
      <c r="G36" s="85">
        <v>4.3995438157990003</v>
      </c>
      <c r="H36" s="13">
        <v>2016</v>
      </c>
      <c r="I36" s="90">
        <v>2016</v>
      </c>
      <c r="J36" s="85">
        <v>3.339</v>
      </c>
      <c r="K36" s="85"/>
      <c r="L36" s="85">
        <f>G36+0.724</f>
        <v>5.1235438157990005</v>
      </c>
      <c r="M36" s="35">
        <f t="shared" si="3"/>
        <v>0.7240000000000002</v>
      </c>
      <c r="N36" s="119" t="s">
        <v>136</v>
      </c>
    </row>
    <row r="37" spans="1:14" s="18" customFormat="1" ht="76.5" x14ac:dyDescent="0.2">
      <c r="A37" s="116" t="s">
        <v>62</v>
      </c>
      <c r="B37" s="5" t="s">
        <v>63</v>
      </c>
      <c r="C37" s="10">
        <v>2016</v>
      </c>
      <c r="D37" s="37">
        <v>2016</v>
      </c>
      <c r="E37" s="85">
        <v>2.625</v>
      </c>
      <c r="F37" s="85"/>
      <c r="G37" s="85">
        <v>3.9328495512318393</v>
      </c>
      <c r="H37" s="13">
        <v>2016</v>
      </c>
      <c r="I37" s="90">
        <v>2016</v>
      </c>
      <c r="J37" s="85">
        <v>2.625</v>
      </c>
      <c r="K37" s="85"/>
      <c r="L37" s="85">
        <f>G37</f>
        <v>3.9328495512318393</v>
      </c>
      <c r="M37" s="35">
        <f t="shared" ref="M37" si="4">L37-G37</f>
        <v>0</v>
      </c>
      <c r="N37" s="119"/>
    </row>
    <row r="38" spans="1:14" s="18" customFormat="1" ht="76.5" x14ac:dyDescent="0.2">
      <c r="A38" s="116" t="s">
        <v>64</v>
      </c>
      <c r="B38" s="5" t="s">
        <v>65</v>
      </c>
      <c r="C38" s="10">
        <v>2016</v>
      </c>
      <c r="D38" s="37">
        <v>2016</v>
      </c>
      <c r="E38" s="85">
        <v>2.625</v>
      </c>
      <c r="F38" s="85"/>
      <c r="G38" s="85">
        <v>3.9328495512318393</v>
      </c>
      <c r="H38" s="13">
        <v>2016</v>
      </c>
      <c r="I38" s="90">
        <v>2016</v>
      </c>
      <c r="J38" s="85">
        <v>2.625</v>
      </c>
      <c r="K38" s="85"/>
      <c r="L38" s="85">
        <f>G38</f>
        <v>3.9328495512318393</v>
      </c>
      <c r="M38" s="35">
        <f t="shared" ref="M38" si="5">L38-G38</f>
        <v>0</v>
      </c>
      <c r="N38" s="119"/>
    </row>
    <row r="39" spans="1:14" s="18" customFormat="1" ht="76.5" x14ac:dyDescent="0.2">
      <c r="A39" s="116" t="s">
        <v>66</v>
      </c>
      <c r="B39" s="5" t="s">
        <v>67</v>
      </c>
      <c r="C39" s="10">
        <v>2016</v>
      </c>
      <c r="D39" s="37">
        <v>2016</v>
      </c>
      <c r="E39" s="85">
        <v>2.625</v>
      </c>
      <c r="F39" s="85"/>
      <c r="G39" s="85">
        <v>3.9328495512318393</v>
      </c>
      <c r="H39" s="13">
        <v>2016</v>
      </c>
      <c r="I39" s="90">
        <v>2016</v>
      </c>
      <c r="J39" s="85">
        <v>2.625</v>
      </c>
      <c r="K39" s="85"/>
      <c r="L39" s="85">
        <f>G39</f>
        <v>3.9328495512318393</v>
      </c>
      <c r="M39" s="35">
        <f t="shared" ref="M39" si="6">L39-G39</f>
        <v>0</v>
      </c>
      <c r="N39" s="119"/>
    </row>
    <row r="40" spans="1:14" s="18" customFormat="1" ht="63.75" x14ac:dyDescent="0.2">
      <c r="A40" s="116" t="s">
        <v>68</v>
      </c>
      <c r="B40" s="5" t="s">
        <v>69</v>
      </c>
      <c r="C40" s="10">
        <v>2016</v>
      </c>
      <c r="D40" s="37">
        <v>2016</v>
      </c>
      <c r="E40" s="85">
        <v>3.3</v>
      </c>
      <c r="F40" s="85"/>
      <c r="G40" s="85">
        <v>4.1851635400776104</v>
      </c>
      <c r="H40" s="13">
        <v>2016</v>
      </c>
      <c r="I40" s="90">
        <v>2016</v>
      </c>
      <c r="J40" s="85">
        <v>4.8339999999999996</v>
      </c>
      <c r="K40" s="85"/>
      <c r="L40" s="85">
        <f>G40+2.824</f>
        <v>7.0091635400776102</v>
      </c>
      <c r="M40" s="35">
        <f t="shared" ref="M40" si="7">L40-G40</f>
        <v>2.8239999999999998</v>
      </c>
      <c r="N40" s="119" t="s">
        <v>135</v>
      </c>
    </row>
    <row r="41" spans="1:14" s="18" customFormat="1" ht="25.5" x14ac:dyDescent="0.2">
      <c r="A41" s="136" t="s">
        <v>70</v>
      </c>
      <c r="B41" s="19" t="s">
        <v>71</v>
      </c>
      <c r="C41" s="20"/>
      <c r="D41" s="17"/>
      <c r="E41" s="85"/>
      <c r="F41" s="85"/>
      <c r="G41" s="87">
        <f>G42</f>
        <v>31.120296486799997</v>
      </c>
      <c r="H41" s="86"/>
      <c r="I41" s="86"/>
      <c r="J41" s="85"/>
      <c r="K41" s="85"/>
      <c r="L41" s="87">
        <f t="shared" ref="L41:M41" si="8">L42</f>
        <v>31.345296486799999</v>
      </c>
      <c r="M41" s="34">
        <f t="shared" si="8"/>
        <v>0.22500000000000142</v>
      </c>
      <c r="N41" s="119"/>
    </row>
    <row r="42" spans="1:14" s="18" customFormat="1" ht="51" x14ac:dyDescent="0.2">
      <c r="A42" s="137" t="s">
        <v>72</v>
      </c>
      <c r="B42" s="4" t="s">
        <v>73</v>
      </c>
      <c r="C42" s="10">
        <v>2016</v>
      </c>
      <c r="D42" s="10">
        <v>2016</v>
      </c>
      <c r="E42" s="85"/>
      <c r="F42" s="85"/>
      <c r="G42" s="85">
        <v>31.120296486799997</v>
      </c>
      <c r="H42" s="13">
        <v>2016</v>
      </c>
      <c r="I42" s="13">
        <v>2016</v>
      </c>
      <c r="J42" s="85"/>
      <c r="K42" s="85"/>
      <c r="L42" s="85">
        <f>G42+0.225</f>
        <v>31.345296486799999</v>
      </c>
      <c r="M42" s="35">
        <f t="shared" ref="M42" si="9">L42-G42</f>
        <v>0.22500000000000142</v>
      </c>
      <c r="N42" s="119" t="s">
        <v>162</v>
      </c>
    </row>
    <row r="43" spans="1:14" s="18" customFormat="1" ht="25.5" x14ac:dyDescent="0.2">
      <c r="A43" s="136" t="s">
        <v>74</v>
      </c>
      <c r="B43" s="19" t="s">
        <v>75</v>
      </c>
      <c r="C43" s="20"/>
      <c r="D43" s="17"/>
      <c r="E43" s="85"/>
      <c r="F43" s="85"/>
      <c r="G43" s="87">
        <f>SUM(G44:G45)</f>
        <v>14.469520000000001</v>
      </c>
      <c r="H43" s="86"/>
      <c r="I43" s="86"/>
      <c r="J43" s="85"/>
      <c r="K43" s="85"/>
      <c r="L43" s="87">
        <f>SUM(L44:L45)</f>
        <v>12.5</v>
      </c>
      <c r="M43" s="34">
        <f>SUM(M44:M45)</f>
        <v>-1.969520000000001</v>
      </c>
      <c r="N43" s="119"/>
    </row>
    <row r="44" spans="1:14" s="18" customFormat="1" ht="63.75" x14ac:dyDescent="0.2">
      <c r="A44" s="137" t="s">
        <v>76</v>
      </c>
      <c r="B44" s="12" t="s">
        <v>77</v>
      </c>
      <c r="C44" s="13">
        <v>2016</v>
      </c>
      <c r="D44" s="10">
        <v>2016</v>
      </c>
      <c r="E44" s="85"/>
      <c r="F44" s="85"/>
      <c r="G44" s="85">
        <v>14.469520000000001</v>
      </c>
      <c r="H44" s="86"/>
      <c r="I44" s="86"/>
      <c r="J44" s="85"/>
      <c r="K44" s="85"/>
      <c r="L44" s="85">
        <v>0</v>
      </c>
      <c r="M44" s="35">
        <f t="shared" ref="M44:M45" si="10">L44-G44</f>
        <v>-14.469520000000001</v>
      </c>
      <c r="N44" s="119" t="s">
        <v>124</v>
      </c>
    </row>
    <row r="45" spans="1:14" s="18" customFormat="1" ht="38.25" x14ac:dyDescent="0.2">
      <c r="A45" s="137" t="s">
        <v>123</v>
      </c>
      <c r="B45" s="12" t="s">
        <v>125</v>
      </c>
      <c r="C45" s="13"/>
      <c r="D45" s="10"/>
      <c r="E45" s="85"/>
      <c r="F45" s="85"/>
      <c r="G45" s="85">
        <v>0</v>
      </c>
      <c r="H45" s="13">
        <v>2016</v>
      </c>
      <c r="I45" s="13">
        <v>2016</v>
      </c>
      <c r="J45" s="84">
        <v>9.25</v>
      </c>
      <c r="K45" s="84" t="s">
        <v>140</v>
      </c>
      <c r="L45" s="85">
        <v>12.5</v>
      </c>
      <c r="M45" s="35">
        <f t="shared" si="10"/>
        <v>12.5</v>
      </c>
      <c r="N45" s="119" t="s">
        <v>126</v>
      </c>
    </row>
    <row r="46" spans="1:14" s="18" customFormat="1" ht="25.5" x14ac:dyDescent="0.2">
      <c r="A46" s="115" t="s">
        <v>78</v>
      </c>
      <c r="B46" s="21" t="s">
        <v>79</v>
      </c>
      <c r="C46" s="7"/>
      <c r="D46" s="17"/>
      <c r="E46" s="85"/>
      <c r="F46" s="85"/>
      <c r="G46" s="87">
        <f>SUM(G47:G60)</f>
        <v>15.368644067796611</v>
      </c>
      <c r="H46" s="86"/>
      <c r="I46" s="86"/>
      <c r="J46" s="85"/>
      <c r="K46" s="85"/>
      <c r="L46" s="87">
        <f>SUM(L47:L60)</f>
        <v>4.8093220321999999</v>
      </c>
      <c r="M46" s="34">
        <f>SUM(M47:M60)</f>
        <v>-10.559322035596608</v>
      </c>
      <c r="N46" s="119"/>
    </row>
    <row r="47" spans="1:14" s="18" customFormat="1" ht="38.25" x14ac:dyDescent="0.2">
      <c r="A47" s="116" t="s">
        <v>80</v>
      </c>
      <c r="B47" s="3" t="s">
        <v>81</v>
      </c>
      <c r="C47" s="10">
        <v>2016</v>
      </c>
      <c r="D47" s="10">
        <v>2016</v>
      </c>
      <c r="E47" s="85"/>
      <c r="F47" s="85"/>
      <c r="G47" s="85">
        <v>2.0338983050847457</v>
      </c>
      <c r="H47" s="13">
        <v>2016</v>
      </c>
      <c r="I47" s="13">
        <v>2016</v>
      </c>
      <c r="J47" s="85"/>
      <c r="K47" s="85"/>
      <c r="L47" s="138">
        <v>4.1313559322</v>
      </c>
      <c r="M47" s="35">
        <f t="shared" ref="M47:M62" si="11">L47-G47</f>
        <v>2.0974576271152543</v>
      </c>
      <c r="N47" s="119" t="s">
        <v>160</v>
      </c>
    </row>
    <row r="48" spans="1:14" s="18" customFormat="1" ht="51" x14ac:dyDescent="0.2">
      <c r="A48" s="116" t="s">
        <v>82</v>
      </c>
      <c r="B48" s="3" t="s">
        <v>83</v>
      </c>
      <c r="C48" s="10">
        <v>2016</v>
      </c>
      <c r="D48" s="10">
        <v>2016</v>
      </c>
      <c r="E48" s="85"/>
      <c r="F48" s="85"/>
      <c r="G48" s="85">
        <v>0.6228813559322034</v>
      </c>
      <c r="H48" s="86"/>
      <c r="I48" s="86"/>
      <c r="J48" s="85"/>
      <c r="K48" s="85"/>
      <c r="L48" s="85">
        <v>0</v>
      </c>
      <c r="M48" s="35">
        <f t="shared" si="11"/>
        <v>-0.6228813559322034</v>
      </c>
      <c r="N48" s="119" t="s">
        <v>127</v>
      </c>
    </row>
    <row r="49" spans="1:14" s="18" customFormat="1" ht="51" x14ac:dyDescent="0.2">
      <c r="A49" s="116" t="s">
        <v>84</v>
      </c>
      <c r="B49" s="3" t="s">
        <v>85</v>
      </c>
      <c r="C49" s="10">
        <v>2016</v>
      </c>
      <c r="D49" s="10">
        <v>2016</v>
      </c>
      <c r="E49" s="85"/>
      <c r="F49" s="85"/>
      <c r="G49" s="85">
        <v>0.59322033898305082</v>
      </c>
      <c r="H49" s="86"/>
      <c r="I49" s="86"/>
      <c r="J49" s="85"/>
      <c r="K49" s="85"/>
      <c r="L49" s="85">
        <v>0</v>
      </c>
      <c r="M49" s="35">
        <f t="shared" si="11"/>
        <v>-0.59322033898305082</v>
      </c>
      <c r="N49" s="119" t="s">
        <v>127</v>
      </c>
    </row>
    <row r="50" spans="1:14" s="18" customFormat="1" ht="51" x14ac:dyDescent="0.2">
      <c r="A50" s="116" t="s">
        <v>86</v>
      </c>
      <c r="B50" s="3" t="s">
        <v>87</v>
      </c>
      <c r="C50" s="10">
        <v>2016</v>
      </c>
      <c r="D50" s="10">
        <v>2016</v>
      </c>
      <c r="E50" s="85"/>
      <c r="F50" s="85"/>
      <c r="G50" s="85">
        <v>0.42372881355932207</v>
      </c>
      <c r="H50" s="86"/>
      <c r="I50" s="86"/>
      <c r="J50" s="85"/>
      <c r="K50" s="85"/>
      <c r="L50" s="85">
        <v>0</v>
      </c>
      <c r="M50" s="35">
        <f t="shared" si="11"/>
        <v>-0.42372881355932207</v>
      </c>
      <c r="N50" s="119" t="s">
        <v>127</v>
      </c>
    </row>
    <row r="51" spans="1:14" s="18" customFormat="1" ht="51" x14ac:dyDescent="0.2">
      <c r="A51" s="116" t="s">
        <v>88</v>
      </c>
      <c r="B51" s="3" t="s">
        <v>89</v>
      </c>
      <c r="C51" s="10">
        <v>2016</v>
      </c>
      <c r="D51" s="10">
        <v>2016</v>
      </c>
      <c r="E51" s="85"/>
      <c r="F51" s="85"/>
      <c r="G51" s="85">
        <v>1.8220338983050848</v>
      </c>
      <c r="H51" s="86"/>
      <c r="I51" s="86"/>
      <c r="J51" s="85"/>
      <c r="K51" s="85"/>
      <c r="L51" s="85">
        <v>0</v>
      </c>
      <c r="M51" s="35">
        <f t="shared" si="11"/>
        <v>-1.8220338983050848</v>
      </c>
      <c r="N51" s="119" t="s">
        <v>127</v>
      </c>
    </row>
    <row r="52" spans="1:14" s="18" customFormat="1" ht="51" x14ac:dyDescent="0.2">
      <c r="A52" s="116" t="s">
        <v>90</v>
      </c>
      <c r="B52" s="3" t="s">
        <v>91</v>
      </c>
      <c r="C52" s="10">
        <v>2016</v>
      </c>
      <c r="D52" s="10">
        <v>2016</v>
      </c>
      <c r="E52" s="35"/>
      <c r="F52" s="35"/>
      <c r="G52" s="35">
        <v>2.3728813559322033</v>
      </c>
      <c r="H52" s="17"/>
      <c r="I52" s="17"/>
      <c r="J52" s="35"/>
      <c r="K52" s="35"/>
      <c r="L52" s="35">
        <v>0</v>
      </c>
      <c r="M52" s="35">
        <f t="shared" si="11"/>
        <v>-2.3728813559322033</v>
      </c>
      <c r="N52" s="119" t="s">
        <v>127</v>
      </c>
    </row>
    <row r="53" spans="1:14" s="18" customFormat="1" ht="51" x14ac:dyDescent="0.2">
      <c r="A53" s="116" t="s">
        <v>92</v>
      </c>
      <c r="B53" s="3" t="s">
        <v>93</v>
      </c>
      <c r="C53" s="10">
        <v>2016</v>
      </c>
      <c r="D53" s="10">
        <v>2016</v>
      </c>
      <c r="E53" s="35"/>
      <c r="F53" s="35"/>
      <c r="G53" s="35">
        <v>1.0593220338983051</v>
      </c>
      <c r="H53" s="17"/>
      <c r="I53" s="17"/>
      <c r="J53" s="35"/>
      <c r="K53" s="35"/>
      <c r="L53" s="35">
        <v>0</v>
      </c>
      <c r="M53" s="35">
        <f t="shared" si="11"/>
        <v>-1.0593220338983051</v>
      </c>
      <c r="N53" s="119" t="s">
        <v>127</v>
      </c>
    </row>
    <row r="54" spans="1:14" s="18" customFormat="1" ht="51" x14ac:dyDescent="0.2">
      <c r="A54" s="116" t="s">
        <v>94</v>
      </c>
      <c r="B54" s="3" t="s">
        <v>95</v>
      </c>
      <c r="C54" s="10">
        <v>2016</v>
      </c>
      <c r="D54" s="10">
        <v>2016</v>
      </c>
      <c r="E54" s="35"/>
      <c r="F54" s="35"/>
      <c r="G54" s="35">
        <v>2.2033898305084749</v>
      </c>
      <c r="H54" s="17"/>
      <c r="I54" s="17"/>
      <c r="J54" s="35"/>
      <c r="K54" s="35"/>
      <c r="L54" s="35">
        <v>0</v>
      </c>
      <c r="M54" s="35">
        <f t="shared" si="11"/>
        <v>-2.2033898305084749</v>
      </c>
      <c r="N54" s="119" t="s">
        <v>127</v>
      </c>
    </row>
    <row r="55" spans="1:14" s="18" customFormat="1" ht="51" x14ac:dyDescent="0.2">
      <c r="A55" s="116" t="s">
        <v>96</v>
      </c>
      <c r="B55" s="3" t="s">
        <v>97</v>
      </c>
      <c r="C55" s="10">
        <v>2016</v>
      </c>
      <c r="D55" s="10">
        <v>2016</v>
      </c>
      <c r="E55" s="35"/>
      <c r="F55" s="35"/>
      <c r="G55" s="35">
        <v>0.76271186440677974</v>
      </c>
      <c r="H55" s="17"/>
      <c r="I55" s="17"/>
      <c r="J55" s="35"/>
      <c r="K55" s="35"/>
      <c r="L55" s="35">
        <v>0</v>
      </c>
      <c r="M55" s="35">
        <f t="shared" si="11"/>
        <v>-0.76271186440677974</v>
      </c>
      <c r="N55" s="119" t="s">
        <v>127</v>
      </c>
    </row>
    <row r="56" spans="1:14" s="18" customFormat="1" ht="51" x14ac:dyDescent="0.2">
      <c r="A56" s="116" t="s">
        <v>98</v>
      </c>
      <c r="B56" s="3" t="s">
        <v>99</v>
      </c>
      <c r="C56" s="10">
        <v>2016</v>
      </c>
      <c r="D56" s="10">
        <v>2016</v>
      </c>
      <c r="E56" s="35"/>
      <c r="F56" s="35"/>
      <c r="G56" s="35">
        <v>0.84745762711864414</v>
      </c>
      <c r="H56" s="17"/>
      <c r="I56" s="17"/>
      <c r="J56" s="35"/>
      <c r="K56" s="35"/>
      <c r="L56" s="35">
        <v>0</v>
      </c>
      <c r="M56" s="35">
        <f t="shared" si="11"/>
        <v>-0.84745762711864414</v>
      </c>
      <c r="N56" s="119" t="s">
        <v>127</v>
      </c>
    </row>
    <row r="57" spans="1:14" s="18" customFormat="1" ht="51" x14ac:dyDescent="0.2">
      <c r="A57" s="116" t="s">
        <v>100</v>
      </c>
      <c r="B57" s="3" t="s">
        <v>101</v>
      </c>
      <c r="C57" s="10">
        <v>2016</v>
      </c>
      <c r="D57" s="10">
        <v>2016</v>
      </c>
      <c r="E57" s="35"/>
      <c r="F57" s="35"/>
      <c r="G57" s="35">
        <v>0.84745762711864414</v>
      </c>
      <c r="H57" s="17"/>
      <c r="I57" s="17"/>
      <c r="J57" s="35"/>
      <c r="K57" s="35"/>
      <c r="L57" s="35">
        <v>0</v>
      </c>
      <c r="M57" s="35">
        <f t="shared" si="11"/>
        <v>-0.84745762711864414</v>
      </c>
      <c r="N57" s="119" t="s">
        <v>127</v>
      </c>
    </row>
    <row r="58" spans="1:14" s="18" customFormat="1" ht="51" x14ac:dyDescent="0.2">
      <c r="A58" s="116" t="s">
        <v>102</v>
      </c>
      <c r="B58" s="3" t="s">
        <v>103</v>
      </c>
      <c r="C58" s="10">
        <v>2016</v>
      </c>
      <c r="D58" s="10">
        <v>2016</v>
      </c>
      <c r="E58" s="35"/>
      <c r="F58" s="35"/>
      <c r="G58" s="35">
        <v>1.0169491525423728</v>
      </c>
      <c r="H58" s="17"/>
      <c r="I58" s="17"/>
      <c r="J58" s="35"/>
      <c r="K58" s="35"/>
      <c r="L58" s="35">
        <v>0</v>
      </c>
      <c r="M58" s="35">
        <f t="shared" si="11"/>
        <v>-1.0169491525423728</v>
      </c>
      <c r="N58" s="119" t="s">
        <v>127</v>
      </c>
    </row>
    <row r="59" spans="1:14" s="18" customFormat="1" ht="51" x14ac:dyDescent="0.2">
      <c r="A59" s="116" t="s">
        <v>104</v>
      </c>
      <c r="B59" s="3" t="s">
        <v>105</v>
      </c>
      <c r="C59" s="10">
        <v>2016</v>
      </c>
      <c r="D59" s="10">
        <v>2016</v>
      </c>
      <c r="E59" s="35"/>
      <c r="F59" s="35"/>
      <c r="G59" s="35">
        <v>0.76271186440677974</v>
      </c>
      <c r="H59" s="17"/>
      <c r="I59" s="17"/>
      <c r="J59" s="35"/>
      <c r="K59" s="35"/>
      <c r="L59" s="35">
        <v>0</v>
      </c>
      <c r="M59" s="35">
        <f t="shared" si="11"/>
        <v>-0.76271186440677974</v>
      </c>
      <c r="N59" s="119" t="s">
        <v>127</v>
      </c>
    </row>
    <row r="60" spans="1:14" s="18" customFormat="1" ht="63.75" x14ac:dyDescent="0.2">
      <c r="A60" s="116" t="s">
        <v>122</v>
      </c>
      <c r="B60" s="3" t="s">
        <v>108</v>
      </c>
      <c r="C60" s="10"/>
      <c r="D60" s="10"/>
      <c r="E60" s="35"/>
      <c r="F60" s="35"/>
      <c r="G60" s="35"/>
      <c r="H60" s="11">
        <v>2016</v>
      </c>
      <c r="I60" s="11">
        <v>2016</v>
      </c>
      <c r="J60" s="35"/>
      <c r="K60" s="35"/>
      <c r="L60" s="35">
        <v>0.67796610000000002</v>
      </c>
      <c r="M60" s="35">
        <f t="shared" si="11"/>
        <v>0.67796610000000002</v>
      </c>
      <c r="N60" s="119" t="s">
        <v>161</v>
      </c>
    </row>
    <row r="61" spans="1:14" s="18" customFormat="1" ht="25.5" x14ac:dyDescent="0.2">
      <c r="A61" s="115">
        <v>6</v>
      </c>
      <c r="B61" s="30" t="s">
        <v>129</v>
      </c>
      <c r="C61" s="2"/>
      <c r="D61" s="17"/>
      <c r="E61" s="35"/>
      <c r="F61" s="35"/>
      <c r="G61" s="34">
        <f>G62</f>
        <v>0</v>
      </c>
      <c r="H61" s="17"/>
      <c r="I61" s="17"/>
      <c r="J61" s="35"/>
      <c r="K61" s="35"/>
      <c r="L61" s="34">
        <f>L62</f>
        <v>1.2989999999999999</v>
      </c>
      <c r="M61" s="34">
        <f>M62</f>
        <v>1.2989999999999999</v>
      </c>
      <c r="N61" s="119"/>
    </row>
    <row r="62" spans="1:14" s="18" customFormat="1" ht="63.75" x14ac:dyDescent="0.2">
      <c r="A62" s="116" t="s">
        <v>106</v>
      </c>
      <c r="B62" s="3" t="s">
        <v>130</v>
      </c>
      <c r="C62" s="2"/>
      <c r="D62" s="17"/>
      <c r="E62" s="35"/>
      <c r="F62" s="35"/>
      <c r="G62" s="35"/>
      <c r="H62" s="11">
        <v>2016</v>
      </c>
      <c r="I62" s="11">
        <v>2016</v>
      </c>
      <c r="J62" s="35"/>
      <c r="K62" s="35"/>
      <c r="L62" s="35">
        <v>1.2989999999999999</v>
      </c>
      <c r="M62" s="35">
        <f t="shared" si="11"/>
        <v>1.2989999999999999</v>
      </c>
      <c r="N62" s="119" t="s">
        <v>132</v>
      </c>
    </row>
    <row r="63" spans="1:14" s="16" customFormat="1" x14ac:dyDescent="0.2">
      <c r="A63" s="115">
        <v>7</v>
      </c>
      <c r="B63" s="30" t="s">
        <v>131</v>
      </c>
      <c r="C63" s="7"/>
      <c r="D63" s="15"/>
      <c r="E63" s="34"/>
      <c r="F63" s="34"/>
      <c r="G63" s="34">
        <f>G64</f>
        <v>0</v>
      </c>
      <c r="H63" s="39"/>
      <c r="I63" s="39"/>
      <c r="J63" s="34"/>
      <c r="K63" s="34"/>
      <c r="L63" s="34">
        <f>L64</f>
        <v>29.83</v>
      </c>
      <c r="M63" s="34">
        <f>M64</f>
        <v>29.83</v>
      </c>
      <c r="N63" s="135"/>
    </row>
    <row r="64" spans="1:14" s="18" customFormat="1" ht="192" thickBot="1" x14ac:dyDescent="0.25">
      <c r="A64" s="139" t="s">
        <v>134</v>
      </c>
      <c r="B64" s="140" t="s">
        <v>109</v>
      </c>
      <c r="C64" s="141"/>
      <c r="D64" s="142"/>
      <c r="E64" s="143"/>
      <c r="F64" s="143"/>
      <c r="G64" s="143"/>
      <c r="H64" s="144">
        <v>2016</v>
      </c>
      <c r="I64" s="144">
        <v>2016</v>
      </c>
      <c r="J64" s="143"/>
      <c r="K64" s="143"/>
      <c r="L64" s="143">
        <v>29.83</v>
      </c>
      <c r="M64" s="143">
        <f>L64-G64</f>
        <v>29.83</v>
      </c>
      <c r="N64" s="128" t="s">
        <v>133</v>
      </c>
    </row>
    <row r="65" spans="3:14" s="18" customFormat="1" x14ac:dyDescent="0.2">
      <c r="C65" s="31"/>
      <c r="D65" s="31"/>
      <c r="E65" s="36"/>
      <c r="F65" s="36"/>
      <c r="G65" s="36"/>
      <c r="H65" s="31"/>
      <c r="I65" s="31"/>
      <c r="J65" s="36"/>
      <c r="K65" s="36"/>
      <c r="L65" s="36"/>
      <c r="M65" s="36"/>
      <c r="N65" s="32"/>
    </row>
    <row r="68" spans="3:14" ht="15.75" x14ac:dyDescent="0.2">
      <c r="C68" s="92" t="s">
        <v>167</v>
      </c>
      <c r="D68" s="92"/>
      <c r="E68" s="93"/>
      <c r="F68" s="93"/>
      <c r="G68" s="93"/>
      <c r="H68" s="93"/>
      <c r="I68" s="92" t="s">
        <v>168</v>
      </c>
    </row>
    <row r="69" spans="3:14" ht="15.75" x14ac:dyDescent="0.2">
      <c r="C69" s="92"/>
      <c r="D69" s="92"/>
      <c r="E69" s="93"/>
      <c r="F69" s="93"/>
      <c r="G69" s="93"/>
      <c r="H69" s="93"/>
      <c r="I69" s="92"/>
    </row>
    <row r="70" spans="3:14" ht="15.75" x14ac:dyDescent="0.2">
      <c r="C70" s="92"/>
      <c r="D70" s="92"/>
      <c r="E70" s="93"/>
      <c r="F70" s="93"/>
      <c r="G70" s="93"/>
      <c r="H70" s="93"/>
      <c r="I70" s="92"/>
    </row>
    <row r="71" spans="3:14" ht="15.75" x14ac:dyDescent="0.2">
      <c r="C71" s="92" t="s">
        <v>169</v>
      </c>
      <c r="D71" s="92"/>
      <c r="E71" s="93"/>
      <c r="F71" s="93"/>
      <c r="G71" s="93"/>
      <c r="H71" s="93"/>
      <c r="I71" s="92" t="s">
        <v>170</v>
      </c>
    </row>
    <row r="72" spans="3:14" ht="15.75" x14ac:dyDescent="0.2">
      <c r="C72" s="92"/>
      <c r="D72" s="92"/>
      <c r="E72" s="93"/>
      <c r="F72" s="93"/>
      <c r="G72" s="93"/>
      <c r="H72" s="93"/>
      <c r="I72" s="92"/>
    </row>
    <row r="73" spans="3:14" ht="15.75" x14ac:dyDescent="0.2">
      <c r="C73" s="92"/>
      <c r="D73" s="92"/>
      <c r="E73" s="93"/>
      <c r="F73" s="93"/>
      <c r="G73" s="93"/>
      <c r="H73" s="93"/>
      <c r="I73" s="92"/>
    </row>
    <row r="74" spans="3:14" ht="15.75" x14ac:dyDescent="0.2">
      <c r="C74" s="92" t="s">
        <v>171</v>
      </c>
      <c r="D74" s="92"/>
      <c r="E74" s="93"/>
      <c r="F74" s="93"/>
      <c r="G74" s="93"/>
      <c r="H74" s="93"/>
      <c r="I74" s="92" t="s">
        <v>172</v>
      </c>
    </row>
    <row r="75" spans="3:14" ht="15.75" x14ac:dyDescent="0.2">
      <c r="C75" s="92"/>
      <c r="D75" s="92"/>
      <c r="E75" s="93"/>
      <c r="F75" s="93"/>
      <c r="G75" s="93"/>
      <c r="H75" s="93"/>
      <c r="I75" s="92"/>
    </row>
    <row r="76" spans="3:14" ht="15.75" x14ac:dyDescent="0.2">
      <c r="C76" s="92"/>
      <c r="D76" s="92"/>
      <c r="E76" s="93"/>
      <c r="F76" s="93"/>
      <c r="G76" s="93"/>
      <c r="H76" s="92"/>
      <c r="I76" s="92"/>
    </row>
    <row r="77" spans="3:14" ht="15.75" x14ac:dyDescent="0.2">
      <c r="C77" s="92" t="s">
        <v>173</v>
      </c>
      <c r="D77" s="92"/>
      <c r="E77" s="93"/>
      <c r="F77" s="93"/>
      <c r="G77" s="93"/>
      <c r="H77" s="92"/>
      <c r="I77" s="92" t="s">
        <v>174</v>
      </c>
    </row>
  </sheetData>
  <mergeCells count="15">
    <mergeCell ref="H4:L4"/>
    <mergeCell ref="A2:N2"/>
    <mergeCell ref="M4:M7"/>
    <mergeCell ref="N4:N7"/>
    <mergeCell ref="C5:C7"/>
    <mergeCell ref="D5:D7"/>
    <mergeCell ref="E5:F6"/>
    <mergeCell ref="G5:G7"/>
    <mergeCell ref="H5:H7"/>
    <mergeCell ref="I5:I7"/>
    <mergeCell ref="J5:K6"/>
    <mergeCell ref="L5:L7"/>
    <mergeCell ref="A4:A7"/>
    <mergeCell ref="B4:B7"/>
    <mergeCell ref="C4:G4"/>
  </mergeCells>
  <pageMargins left="0.70866141732283472" right="0.70866141732283472" top="0.74803149606299213" bottom="0.74803149606299213" header="0.31496062992125984" footer="0.31496062992125984"/>
  <pageSetup paperSize="8" scale="79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8"/>
  <sheetViews>
    <sheetView workbookViewId="0">
      <selection activeCell="M16" sqref="M16"/>
    </sheetView>
  </sheetViews>
  <sheetFormatPr defaultRowHeight="12.75" x14ac:dyDescent="0.2"/>
  <cols>
    <col min="1" max="1" width="9.140625" style="54"/>
    <col min="2" max="2" width="32.42578125" style="54" customWidth="1"/>
    <col min="3" max="3" width="12.140625" style="55" customWidth="1"/>
    <col min="4" max="4" width="13.28515625" style="55" customWidth="1"/>
    <col min="5" max="6" width="9.140625" style="56"/>
    <col min="7" max="7" width="16.85546875" style="56" customWidth="1"/>
    <col min="8" max="8" width="14.85546875" style="55" customWidth="1"/>
    <col min="9" max="9" width="13.140625" style="55" customWidth="1"/>
    <col min="10" max="10" width="9.140625" style="56"/>
    <col min="11" max="11" width="13.28515625" style="56" customWidth="1"/>
    <col min="12" max="12" width="16.140625" style="56" customWidth="1"/>
    <col min="13" max="13" width="12.85546875" style="56" customWidth="1"/>
    <col min="14" max="14" width="60.28515625" style="57" customWidth="1"/>
    <col min="15" max="15" width="9.140625" style="54"/>
    <col min="16" max="16" width="13.5703125" style="54" bestFit="1" customWidth="1"/>
    <col min="17" max="16384" width="9.140625" style="54"/>
  </cols>
  <sheetData>
    <row r="2" spans="1:14" ht="15.75" x14ac:dyDescent="0.25">
      <c r="A2" s="101" t="s">
        <v>156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4" ht="13.5" thickBot="1" x14ac:dyDescent="0.25"/>
    <row r="4" spans="1:14" ht="36.75" customHeight="1" x14ac:dyDescent="0.2">
      <c r="A4" s="77" t="s">
        <v>0</v>
      </c>
      <c r="B4" s="99" t="s">
        <v>110</v>
      </c>
      <c r="C4" s="77" t="s">
        <v>10</v>
      </c>
      <c r="D4" s="78"/>
      <c r="E4" s="78"/>
      <c r="F4" s="78"/>
      <c r="G4" s="78"/>
      <c r="H4" s="78" t="s">
        <v>7</v>
      </c>
      <c r="I4" s="78"/>
      <c r="J4" s="78"/>
      <c r="K4" s="78"/>
      <c r="L4" s="78"/>
      <c r="M4" s="79" t="s">
        <v>9</v>
      </c>
      <c r="N4" s="80" t="s">
        <v>113</v>
      </c>
    </row>
    <row r="5" spans="1:14" x14ac:dyDescent="0.2">
      <c r="A5" s="82"/>
      <c r="B5" s="76"/>
      <c r="C5" s="82" t="s">
        <v>4</v>
      </c>
      <c r="D5" s="74" t="s">
        <v>5</v>
      </c>
      <c r="E5" s="73" t="s">
        <v>1</v>
      </c>
      <c r="F5" s="73"/>
      <c r="G5" s="73" t="s">
        <v>111</v>
      </c>
      <c r="H5" s="74" t="s">
        <v>4</v>
      </c>
      <c r="I5" s="74" t="s">
        <v>5</v>
      </c>
      <c r="J5" s="73" t="s">
        <v>1</v>
      </c>
      <c r="K5" s="73"/>
      <c r="L5" s="73" t="s">
        <v>8</v>
      </c>
      <c r="M5" s="73"/>
      <c r="N5" s="81"/>
    </row>
    <row r="6" spans="1:14" x14ac:dyDescent="0.2">
      <c r="A6" s="82"/>
      <c r="B6" s="76"/>
      <c r="C6" s="83"/>
      <c r="D6" s="74"/>
      <c r="E6" s="73"/>
      <c r="F6" s="73"/>
      <c r="G6" s="73"/>
      <c r="H6" s="75"/>
      <c r="I6" s="74"/>
      <c r="J6" s="73"/>
      <c r="K6" s="73"/>
      <c r="L6" s="73"/>
      <c r="M6" s="73"/>
      <c r="N6" s="81"/>
    </row>
    <row r="7" spans="1:14" x14ac:dyDescent="0.2">
      <c r="A7" s="82"/>
      <c r="B7" s="76"/>
      <c r="C7" s="83"/>
      <c r="D7" s="74"/>
      <c r="E7" s="48" t="s">
        <v>2</v>
      </c>
      <c r="F7" s="48" t="s">
        <v>3</v>
      </c>
      <c r="G7" s="73"/>
      <c r="H7" s="75"/>
      <c r="I7" s="74"/>
      <c r="J7" s="48" t="s">
        <v>2</v>
      </c>
      <c r="K7" s="48" t="s">
        <v>3</v>
      </c>
      <c r="L7" s="73"/>
      <c r="M7" s="73"/>
      <c r="N7" s="81"/>
    </row>
    <row r="8" spans="1:14" ht="13.5" thickBot="1" x14ac:dyDescent="0.25">
      <c r="A8" s="49">
        <v>1</v>
      </c>
      <c r="B8" s="100">
        <v>2</v>
      </c>
      <c r="C8" s="49">
        <v>3</v>
      </c>
      <c r="D8" s="50">
        <v>4</v>
      </c>
      <c r="E8" s="51">
        <v>5</v>
      </c>
      <c r="F8" s="51">
        <v>6</v>
      </c>
      <c r="G8" s="51">
        <v>7</v>
      </c>
      <c r="H8" s="50">
        <v>8</v>
      </c>
      <c r="I8" s="50">
        <v>9</v>
      </c>
      <c r="J8" s="51">
        <v>10</v>
      </c>
      <c r="K8" s="51">
        <v>11</v>
      </c>
      <c r="L8" s="51">
        <v>12</v>
      </c>
      <c r="M8" s="51">
        <v>13</v>
      </c>
      <c r="N8" s="52">
        <v>14</v>
      </c>
    </row>
    <row r="9" spans="1:14" x14ac:dyDescent="0.2">
      <c r="A9" s="28"/>
      <c r="B9" s="29" t="s">
        <v>11</v>
      </c>
      <c r="C9" s="103"/>
      <c r="D9" s="104"/>
      <c r="E9" s="105"/>
      <c r="F9" s="105"/>
      <c r="G9" s="106">
        <f>G11+G13+G21+G37+G39+G45</f>
        <v>131.5404870424079</v>
      </c>
      <c r="H9" s="104"/>
      <c r="I9" s="104"/>
      <c r="J9" s="105"/>
      <c r="K9" s="105"/>
      <c r="L9" s="106">
        <f>L11+L13+L21+L37+L39+L45</f>
        <v>131.54053561454791</v>
      </c>
      <c r="M9" s="107">
        <f>M11+M13+M21+M37+M39+M45</f>
        <v>4.8572140000757713E-5</v>
      </c>
      <c r="N9" s="108"/>
    </row>
    <row r="10" spans="1:14" s="46" customFormat="1" ht="25.5" x14ac:dyDescent="0.2">
      <c r="A10" s="109">
        <v>1</v>
      </c>
      <c r="B10" s="6" t="s">
        <v>12</v>
      </c>
      <c r="C10" s="7"/>
      <c r="D10" s="41"/>
      <c r="E10" s="42"/>
      <c r="F10" s="42"/>
      <c r="G10" s="42">
        <f>G11+G13</f>
        <v>30.826815070000002</v>
      </c>
      <c r="H10" s="41"/>
      <c r="I10" s="41"/>
      <c r="J10" s="42"/>
      <c r="K10" s="42"/>
      <c r="L10" s="42">
        <f>L11+L13</f>
        <v>30.826815070000002</v>
      </c>
      <c r="M10" s="42">
        <f>M11+M13</f>
        <v>0</v>
      </c>
      <c r="N10" s="110"/>
    </row>
    <row r="11" spans="1:14" s="47" customFormat="1" ht="25.5" x14ac:dyDescent="0.2">
      <c r="A11" s="109" t="s">
        <v>13</v>
      </c>
      <c r="B11" s="6" t="s">
        <v>14</v>
      </c>
      <c r="C11" s="7"/>
      <c r="D11" s="41"/>
      <c r="E11" s="42"/>
      <c r="F11" s="42"/>
      <c r="G11" s="42">
        <f>G12</f>
        <v>10.68</v>
      </c>
      <c r="H11" s="41"/>
      <c r="I11" s="41"/>
      <c r="J11" s="42"/>
      <c r="K11" s="42"/>
      <c r="L11" s="42">
        <f>L12</f>
        <v>10.68</v>
      </c>
      <c r="M11" s="42">
        <f>M12</f>
        <v>0</v>
      </c>
      <c r="N11" s="111"/>
    </row>
    <row r="12" spans="1:14" s="46" customFormat="1" ht="25.5" x14ac:dyDescent="0.2">
      <c r="A12" s="112" t="s">
        <v>15</v>
      </c>
      <c r="B12" s="8" t="s">
        <v>16</v>
      </c>
      <c r="C12" s="10">
        <v>2017</v>
      </c>
      <c r="D12" s="10">
        <v>2017</v>
      </c>
      <c r="E12" s="43"/>
      <c r="F12" s="43"/>
      <c r="G12" s="43">
        <v>10.68</v>
      </c>
      <c r="H12" s="10">
        <v>2017</v>
      </c>
      <c r="I12" s="10">
        <v>2017</v>
      </c>
      <c r="J12" s="43"/>
      <c r="K12" s="43"/>
      <c r="L12" s="43">
        <f>G12</f>
        <v>10.68</v>
      </c>
      <c r="M12" s="43">
        <f>L12-G12</f>
        <v>0</v>
      </c>
      <c r="N12" s="113"/>
    </row>
    <row r="13" spans="1:14" s="47" customFormat="1" ht="25.5" x14ac:dyDescent="0.2">
      <c r="A13" s="109" t="s">
        <v>17</v>
      </c>
      <c r="B13" s="6" t="s">
        <v>18</v>
      </c>
      <c r="C13" s="7"/>
      <c r="D13" s="41"/>
      <c r="E13" s="42"/>
      <c r="F13" s="42"/>
      <c r="G13" s="42">
        <f>SUM(G14:G18)</f>
        <v>20.146815070000002</v>
      </c>
      <c r="H13" s="7"/>
      <c r="I13" s="41"/>
      <c r="J13" s="42"/>
      <c r="K13" s="42"/>
      <c r="L13" s="42">
        <f>SUM(L14:L18)</f>
        <v>20.146815070000002</v>
      </c>
      <c r="M13" s="42">
        <f>SUM(M14:M18)</f>
        <v>0</v>
      </c>
      <c r="N13" s="111"/>
    </row>
    <row r="14" spans="1:14" s="46" customFormat="1" ht="63.75" x14ac:dyDescent="0.2">
      <c r="A14" s="112" t="s">
        <v>19</v>
      </c>
      <c r="B14" s="1" t="s">
        <v>20</v>
      </c>
      <c r="C14" s="10">
        <v>2017</v>
      </c>
      <c r="D14" s="10">
        <v>2017</v>
      </c>
      <c r="E14" s="43"/>
      <c r="F14" s="43"/>
      <c r="G14" s="43">
        <v>0.95875260000000018</v>
      </c>
      <c r="H14" s="10">
        <v>2017</v>
      </c>
      <c r="I14" s="10">
        <v>2017</v>
      </c>
      <c r="J14" s="43"/>
      <c r="K14" s="43"/>
      <c r="L14" s="43">
        <f>G14</f>
        <v>0.95875260000000018</v>
      </c>
      <c r="M14" s="43">
        <f>L14-G14</f>
        <v>0</v>
      </c>
      <c r="N14" s="113"/>
    </row>
    <row r="15" spans="1:14" s="46" customFormat="1" ht="51" x14ac:dyDescent="0.2">
      <c r="A15" s="112" t="s">
        <v>21</v>
      </c>
      <c r="B15" s="1" t="s">
        <v>22</v>
      </c>
      <c r="C15" s="10">
        <v>2017</v>
      </c>
      <c r="D15" s="10">
        <v>2017</v>
      </c>
      <c r="E15" s="43"/>
      <c r="F15" s="43"/>
      <c r="G15" s="43">
        <v>9.6665650000000003</v>
      </c>
      <c r="H15" s="10">
        <v>2017</v>
      </c>
      <c r="I15" s="10">
        <v>2017</v>
      </c>
      <c r="J15" s="43"/>
      <c r="K15" s="43"/>
      <c r="L15" s="43">
        <f t="shared" ref="L15:L18" si="0">G15</f>
        <v>9.6665650000000003</v>
      </c>
      <c r="M15" s="43">
        <f>L15-G15</f>
        <v>0</v>
      </c>
      <c r="N15" s="113"/>
    </row>
    <row r="16" spans="1:14" s="46" customFormat="1" ht="25.5" x14ac:dyDescent="0.2">
      <c r="A16" s="112" t="s">
        <v>23</v>
      </c>
      <c r="B16" s="1" t="s">
        <v>24</v>
      </c>
      <c r="C16" s="10">
        <v>2017</v>
      </c>
      <c r="D16" s="10">
        <v>2017</v>
      </c>
      <c r="E16" s="43"/>
      <c r="F16" s="43"/>
      <c r="G16" s="43">
        <v>6.55814846</v>
      </c>
      <c r="H16" s="10">
        <v>2017</v>
      </c>
      <c r="I16" s="10">
        <v>2017</v>
      </c>
      <c r="J16" s="43"/>
      <c r="K16" s="43"/>
      <c r="L16" s="43">
        <f t="shared" si="0"/>
        <v>6.55814846</v>
      </c>
      <c r="M16" s="43">
        <f>L16-G16</f>
        <v>0</v>
      </c>
      <c r="N16" s="113"/>
    </row>
    <row r="17" spans="1:14" s="46" customFormat="1" ht="25.5" x14ac:dyDescent="0.2">
      <c r="A17" s="112" t="s">
        <v>25</v>
      </c>
      <c r="B17" s="1" t="s">
        <v>26</v>
      </c>
      <c r="C17" s="10">
        <v>2017</v>
      </c>
      <c r="D17" s="10">
        <v>2017</v>
      </c>
      <c r="E17" s="43"/>
      <c r="F17" s="43"/>
      <c r="G17" s="43">
        <v>2.5566812200000002</v>
      </c>
      <c r="H17" s="10">
        <v>2017</v>
      </c>
      <c r="I17" s="10">
        <v>2017</v>
      </c>
      <c r="J17" s="43"/>
      <c r="K17" s="43"/>
      <c r="L17" s="43">
        <f t="shared" si="0"/>
        <v>2.5566812200000002</v>
      </c>
      <c r="M17" s="43">
        <f>L17-G17</f>
        <v>0</v>
      </c>
      <c r="N17" s="113"/>
    </row>
    <row r="18" spans="1:14" s="46" customFormat="1" ht="25.5" x14ac:dyDescent="0.2">
      <c r="A18" s="112" t="s">
        <v>27</v>
      </c>
      <c r="B18" s="1" t="s">
        <v>28</v>
      </c>
      <c r="C18" s="10">
        <v>2017</v>
      </c>
      <c r="D18" s="10">
        <v>2017</v>
      </c>
      <c r="E18" s="43"/>
      <c r="F18" s="43"/>
      <c r="G18" s="43">
        <v>0.40666779000000003</v>
      </c>
      <c r="H18" s="10">
        <v>2017</v>
      </c>
      <c r="I18" s="10">
        <v>2017</v>
      </c>
      <c r="J18" s="43"/>
      <c r="K18" s="43"/>
      <c r="L18" s="43">
        <f t="shared" si="0"/>
        <v>0.40666779000000003</v>
      </c>
      <c r="M18" s="43">
        <f>L18-G18</f>
        <v>0</v>
      </c>
      <c r="N18" s="113"/>
    </row>
    <row r="19" spans="1:14" s="46" customFormat="1" x14ac:dyDescent="0.2">
      <c r="A19" s="109" t="s">
        <v>29</v>
      </c>
      <c r="B19" s="6" t="s">
        <v>30</v>
      </c>
      <c r="C19" s="7"/>
      <c r="D19" s="44"/>
      <c r="E19" s="43"/>
      <c r="F19" s="43"/>
      <c r="G19" s="42">
        <f>G20+G21</f>
        <v>87.306892308848575</v>
      </c>
      <c r="H19" s="44"/>
      <c r="I19" s="44"/>
      <c r="J19" s="43"/>
      <c r="K19" s="43"/>
      <c r="L19" s="42">
        <f>L20+L21</f>
        <v>85.182045450988568</v>
      </c>
      <c r="M19" s="42">
        <f>M20+M21</f>
        <v>-2.1248468578599997</v>
      </c>
      <c r="N19" s="113"/>
    </row>
    <row r="20" spans="1:14" s="46" customFormat="1" ht="25.5" x14ac:dyDescent="0.2">
      <c r="A20" s="109" t="s">
        <v>31</v>
      </c>
      <c r="B20" s="6" t="s">
        <v>18</v>
      </c>
      <c r="C20" s="7"/>
      <c r="D20" s="44"/>
      <c r="E20" s="43"/>
      <c r="F20" s="43"/>
      <c r="G20" s="43"/>
      <c r="H20" s="44"/>
      <c r="I20" s="44"/>
      <c r="J20" s="43"/>
      <c r="K20" s="43"/>
      <c r="L20" s="43"/>
      <c r="M20" s="43"/>
      <c r="N20" s="113"/>
    </row>
    <row r="21" spans="1:14" s="46" customFormat="1" x14ac:dyDescent="0.2">
      <c r="A21" s="109" t="s">
        <v>32</v>
      </c>
      <c r="B21" s="6" t="s">
        <v>33</v>
      </c>
      <c r="C21" s="7"/>
      <c r="D21" s="44"/>
      <c r="E21" s="43"/>
      <c r="F21" s="43"/>
      <c r="G21" s="42">
        <f>G22+G24+G26+G31</f>
        <v>87.306892308848575</v>
      </c>
      <c r="H21" s="44"/>
      <c r="I21" s="44"/>
      <c r="J21" s="43"/>
      <c r="K21" s="43"/>
      <c r="L21" s="42">
        <f>L22+L24+L26+L31</f>
        <v>85.182045450988568</v>
      </c>
      <c r="M21" s="42">
        <f>M22+M24+M26+M31</f>
        <v>-2.1248468578599997</v>
      </c>
      <c r="N21" s="113"/>
    </row>
    <row r="22" spans="1:14" s="47" customFormat="1" ht="76.5" x14ac:dyDescent="0.2">
      <c r="A22" s="109" t="s">
        <v>34</v>
      </c>
      <c r="B22" s="14" t="s">
        <v>35</v>
      </c>
      <c r="C22" s="7"/>
      <c r="D22" s="41"/>
      <c r="E22" s="42"/>
      <c r="F22" s="42"/>
      <c r="G22" s="42">
        <f>G23</f>
        <v>20.210087783899997</v>
      </c>
      <c r="H22" s="41"/>
      <c r="I22" s="41"/>
      <c r="J22" s="42"/>
      <c r="K22" s="42"/>
      <c r="L22" s="42">
        <f>L23</f>
        <v>20.210087783899997</v>
      </c>
      <c r="M22" s="42">
        <f>M23</f>
        <v>0</v>
      </c>
      <c r="N22" s="111"/>
    </row>
    <row r="23" spans="1:14" s="46" customFormat="1" ht="114.75" x14ac:dyDescent="0.2">
      <c r="A23" s="114" t="s">
        <v>36</v>
      </c>
      <c r="B23" s="3" t="s">
        <v>141</v>
      </c>
      <c r="C23" s="10">
        <v>2017</v>
      </c>
      <c r="D23" s="10">
        <v>2017</v>
      </c>
      <c r="E23" s="45">
        <v>2.5</v>
      </c>
      <c r="F23" s="45" t="s">
        <v>157</v>
      </c>
      <c r="G23" s="43">
        <v>20.210087783899997</v>
      </c>
      <c r="H23" s="10">
        <v>2017</v>
      </c>
      <c r="I23" s="10">
        <v>2017</v>
      </c>
      <c r="J23" s="45">
        <v>2.5</v>
      </c>
      <c r="K23" s="45" t="s">
        <v>157</v>
      </c>
      <c r="L23" s="43">
        <f>G23</f>
        <v>20.210087783899997</v>
      </c>
      <c r="M23" s="43">
        <f>L23-G23</f>
        <v>0</v>
      </c>
      <c r="N23" s="113"/>
    </row>
    <row r="24" spans="1:14" s="46" customFormat="1" ht="90" customHeight="1" x14ac:dyDescent="0.2">
      <c r="A24" s="115" t="s">
        <v>38</v>
      </c>
      <c r="B24" s="14" t="s">
        <v>39</v>
      </c>
      <c r="C24" s="7"/>
      <c r="D24" s="41"/>
      <c r="E24" s="42"/>
      <c r="F24" s="42"/>
      <c r="G24" s="42">
        <f>SUM(G25:G25)</f>
        <v>4.7823379510499997</v>
      </c>
      <c r="H24" s="41"/>
      <c r="I24" s="41"/>
      <c r="J24" s="42"/>
      <c r="K24" s="42"/>
      <c r="L24" s="42">
        <f>SUM(L25:L25)</f>
        <v>4.7823379510499997</v>
      </c>
      <c r="M24" s="42">
        <f>SUM(M25:M25)</f>
        <v>0</v>
      </c>
      <c r="N24" s="111"/>
    </row>
    <row r="25" spans="1:14" s="46" customFormat="1" ht="114.75" x14ac:dyDescent="0.2">
      <c r="A25" s="116" t="s">
        <v>40</v>
      </c>
      <c r="B25" s="5" t="s">
        <v>142</v>
      </c>
      <c r="C25" s="10">
        <v>2017</v>
      </c>
      <c r="D25" s="10">
        <v>2017</v>
      </c>
      <c r="E25" s="45">
        <v>1.5</v>
      </c>
      <c r="F25" s="45" t="s">
        <v>158</v>
      </c>
      <c r="G25" s="43">
        <v>4.7823379510499997</v>
      </c>
      <c r="H25" s="10">
        <v>2017</v>
      </c>
      <c r="I25" s="10">
        <v>2017</v>
      </c>
      <c r="J25" s="45">
        <v>1.5</v>
      </c>
      <c r="K25" s="45" t="s">
        <v>158</v>
      </c>
      <c r="L25" s="43">
        <f>G25</f>
        <v>4.7823379510499997</v>
      </c>
      <c r="M25" s="43">
        <f>L25-G25</f>
        <v>0</v>
      </c>
      <c r="N25" s="113"/>
    </row>
    <row r="26" spans="1:14" s="46" customFormat="1" ht="63.75" x14ac:dyDescent="0.2">
      <c r="A26" s="115" t="s">
        <v>54</v>
      </c>
      <c r="B26" s="14" t="s">
        <v>55</v>
      </c>
      <c r="C26" s="7"/>
      <c r="D26" s="44"/>
      <c r="E26" s="43"/>
      <c r="F26" s="43"/>
      <c r="G26" s="42">
        <f>SUM(G27:G30)</f>
        <v>34.469982188900005</v>
      </c>
      <c r="H26" s="44"/>
      <c r="I26" s="44"/>
      <c r="J26" s="43"/>
      <c r="K26" s="43"/>
      <c r="L26" s="42">
        <f>SUM(L27:L30)</f>
        <v>34.469982188900005</v>
      </c>
      <c r="M26" s="42">
        <f>SUM(M27:M27)</f>
        <v>0</v>
      </c>
      <c r="N26" s="113"/>
    </row>
    <row r="27" spans="1:14" s="46" customFormat="1" ht="63.75" x14ac:dyDescent="0.2">
      <c r="A27" s="116" t="s">
        <v>56</v>
      </c>
      <c r="B27" s="3" t="s">
        <v>143</v>
      </c>
      <c r="C27" s="10">
        <v>2017</v>
      </c>
      <c r="D27" s="10">
        <v>2017</v>
      </c>
      <c r="E27" s="43">
        <v>0.5</v>
      </c>
      <c r="F27" s="43"/>
      <c r="G27" s="43">
        <v>3.9706763431000009</v>
      </c>
      <c r="H27" s="10">
        <v>2017</v>
      </c>
      <c r="I27" s="10">
        <v>2017</v>
      </c>
      <c r="J27" s="43">
        <v>0.5</v>
      </c>
      <c r="K27" s="43"/>
      <c r="L27" s="43">
        <f>G27</f>
        <v>3.9706763431000009</v>
      </c>
      <c r="M27" s="43">
        <f>L27-G27</f>
        <v>0</v>
      </c>
      <c r="N27" s="113"/>
    </row>
    <row r="28" spans="1:14" s="46" customFormat="1" ht="76.5" x14ac:dyDescent="0.2">
      <c r="A28" s="116" t="s">
        <v>114</v>
      </c>
      <c r="B28" s="3" t="s">
        <v>146</v>
      </c>
      <c r="C28" s="10">
        <v>2017</v>
      </c>
      <c r="D28" s="10">
        <v>2017</v>
      </c>
      <c r="E28" s="43">
        <v>0.5</v>
      </c>
      <c r="F28" s="43"/>
      <c r="G28" s="43">
        <v>2.7442393633000002</v>
      </c>
      <c r="H28" s="10">
        <v>2017</v>
      </c>
      <c r="I28" s="10">
        <v>2017</v>
      </c>
      <c r="J28" s="43">
        <v>0.5</v>
      </c>
      <c r="K28" s="43"/>
      <c r="L28" s="43">
        <f t="shared" ref="L28:L30" si="1">G28</f>
        <v>2.7442393633000002</v>
      </c>
      <c r="M28" s="43"/>
      <c r="N28" s="113"/>
    </row>
    <row r="29" spans="1:14" s="46" customFormat="1" ht="76.5" x14ac:dyDescent="0.2">
      <c r="A29" s="116" t="s">
        <v>144</v>
      </c>
      <c r="B29" s="3" t="s">
        <v>147</v>
      </c>
      <c r="C29" s="10">
        <v>2017</v>
      </c>
      <c r="D29" s="10">
        <v>2017</v>
      </c>
      <c r="E29" s="43">
        <v>2</v>
      </c>
      <c r="F29" s="43"/>
      <c r="G29" s="43">
        <v>14.028174433000002</v>
      </c>
      <c r="H29" s="10">
        <v>2017</v>
      </c>
      <c r="I29" s="10">
        <v>2017</v>
      </c>
      <c r="J29" s="43">
        <v>2</v>
      </c>
      <c r="K29" s="43"/>
      <c r="L29" s="43">
        <f t="shared" si="1"/>
        <v>14.028174433000002</v>
      </c>
      <c r="M29" s="43"/>
      <c r="N29" s="113"/>
    </row>
    <row r="30" spans="1:14" s="46" customFormat="1" ht="76.5" x14ac:dyDescent="0.2">
      <c r="A30" s="116" t="s">
        <v>145</v>
      </c>
      <c r="B30" s="3" t="s">
        <v>148</v>
      </c>
      <c r="C30" s="10">
        <v>2017</v>
      </c>
      <c r="D30" s="10">
        <v>2017</v>
      </c>
      <c r="E30" s="43">
        <v>1.5</v>
      </c>
      <c r="F30" s="43"/>
      <c r="G30" s="43">
        <v>13.726892049500002</v>
      </c>
      <c r="H30" s="10">
        <v>2017</v>
      </c>
      <c r="I30" s="10">
        <v>2017</v>
      </c>
      <c r="J30" s="43">
        <v>1.5</v>
      </c>
      <c r="K30" s="43"/>
      <c r="L30" s="43">
        <f t="shared" si="1"/>
        <v>13.726892049500002</v>
      </c>
      <c r="M30" s="43"/>
      <c r="N30" s="113"/>
    </row>
    <row r="31" spans="1:14" s="46" customFormat="1" ht="51" x14ac:dyDescent="0.2">
      <c r="A31" s="115" t="s">
        <v>58</v>
      </c>
      <c r="B31" s="14" t="s">
        <v>59</v>
      </c>
      <c r="C31" s="7"/>
      <c r="D31" s="44"/>
      <c r="E31" s="43"/>
      <c r="F31" s="43"/>
      <c r="G31" s="42">
        <f>SUM(G32:G36)</f>
        <v>27.844484384998569</v>
      </c>
      <c r="H31" s="44"/>
      <c r="I31" s="44"/>
      <c r="J31" s="43"/>
      <c r="K31" s="43"/>
      <c r="L31" s="42">
        <f>SUM(L32:L36)</f>
        <v>25.719637527138573</v>
      </c>
      <c r="M31" s="42">
        <f>SUM(M32:M36)</f>
        <v>-2.1248468578599997</v>
      </c>
      <c r="N31" s="117"/>
    </row>
    <row r="32" spans="1:14" s="46" customFormat="1" ht="76.5" x14ac:dyDescent="0.2">
      <c r="A32" s="116" t="s">
        <v>60</v>
      </c>
      <c r="B32" s="9" t="s">
        <v>61</v>
      </c>
      <c r="C32" s="10">
        <v>2017</v>
      </c>
      <c r="D32" s="10">
        <v>2017</v>
      </c>
      <c r="E32" s="43">
        <v>3.5965699999999998</v>
      </c>
      <c r="F32" s="43"/>
      <c r="G32" s="43">
        <v>5.6300136884585701</v>
      </c>
      <c r="H32" s="10">
        <v>2017</v>
      </c>
      <c r="I32" s="10">
        <v>2017</v>
      </c>
      <c r="J32" s="43">
        <f>E32</f>
        <v>3.5965699999999998</v>
      </c>
      <c r="K32" s="43"/>
      <c r="L32" s="43">
        <f>G32</f>
        <v>5.6300136884585701</v>
      </c>
      <c r="M32" s="43">
        <f>L32-G32</f>
        <v>0</v>
      </c>
      <c r="N32" s="118"/>
    </row>
    <row r="33" spans="1:16" s="46" customFormat="1" ht="76.5" x14ac:dyDescent="0.2">
      <c r="A33" s="116" t="s">
        <v>62</v>
      </c>
      <c r="B33" s="5" t="s">
        <v>63</v>
      </c>
      <c r="C33" s="10">
        <v>2017</v>
      </c>
      <c r="D33" s="10">
        <v>2017</v>
      </c>
      <c r="E33" s="43">
        <v>3.3</v>
      </c>
      <c r="F33" s="43"/>
      <c r="G33" s="43">
        <v>5.1694458386799997</v>
      </c>
      <c r="H33" s="10">
        <v>2017</v>
      </c>
      <c r="I33" s="10">
        <v>2017</v>
      </c>
      <c r="J33" s="43">
        <v>2.72</v>
      </c>
      <c r="K33" s="43"/>
      <c r="L33" s="43">
        <v>4.1750020000000001</v>
      </c>
      <c r="M33" s="43">
        <f>L33-G33</f>
        <v>-0.99444383867999964</v>
      </c>
      <c r="N33" s="119" t="s">
        <v>163</v>
      </c>
    </row>
    <row r="34" spans="1:16" s="46" customFormat="1" ht="76.5" x14ac:dyDescent="0.2">
      <c r="A34" s="116" t="s">
        <v>64</v>
      </c>
      <c r="B34" s="5" t="s">
        <v>65</v>
      </c>
      <c r="C34" s="10">
        <v>2017</v>
      </c>
      <c r="D34" s="10">
        <v>2017</v>
      </c>
      <c r="E34" s="43">
        <v>3.3</v>
      </c>
      <c r="F34" s="43"/>
      <c r="G34" s="43">
        <v>5.1694458386799997</v>
      </c>
      <c r="H34" s="10">
        <v>2017</v>
      </c>
      <c r="I34" s="10">
        <v>2017</v>
      </c>
      <c r="J34" s="43">
        <f>E34</f>
        <v>3.3</v>
      </c>
      <c r="K34" s="43"/>
      <c r="L34" s="43">
        <f t="shared" ref="L34" si="2">G34</f>
        <v>5.1694458386799997</v>
      </c>
      <c r="M34" s="43">
        <f>L34-G34</f>
        <v>0</v>
      </c>
      <c r="N34" s="118"/>
    </row>
    <row r="35" spans="1:16" s="46" customFormat="1" ht="76.5" x14ac:dyDescent="0.2">
      <c r="A35" s="116" t="s">
        <v>66</v>
      </c>
      <c r="B35" s="5" t="s">
        <v>67</v>
      </c>
      <c r="C35" s="10">
        <v>2017</v>
      </c>
      <c r="D35" s="10">
        <v>2017</v>
      </c>
      <c r="E35" s="43">
        <v>3.3</v>
      </c>
      <c r="F35" s="43"/>
      <c r="G35" s="43">
        <v>5.1694458386799997</v>
      </c>
      <c r="H35" s="10">
        <v>2017</v>
      </c>
      <c r="I35" s="10">
        <v>2017</v>
      </c>
      <c r="J35" s="43">
        <v>2.72</v>
      </c>
      <c r="K35" s="43"/>
      <c r="L35" s="43">
        <v>4.1750020000000001</v>
      </c>
      <c r="M35" s="43">
        <f>L35-G35</f>
        <v>-0.99444383867999964</v>
      </c>
      <c r="N35" s="119" t="s">
        <v>164</v>
      </c>
    </row>
    <row r="36" spans="1:16" s="46" customFormat="1" ht="63.75" x14ac:dyDescent="0.2">
      <c r="A36" s="116" t="s">
        <v>68</v>
      </c>
      <c r="B36" s="5" t="s">
        <v>69</v>
      </c>
      <c r="C36" s="10">
        <v>2017</v>
      </c>
      <c r="D36" s="10">
        <v>2017</v>
      </c>
      <c r="E36" s="43">
        <v>4.8</v>
      </c>
      <c r="F36" s="43"/>
      <c r="G36" s="43">
        <v>6.7061331805000002</v>
      </c>
      <c r="H36" s="10">
        <v>2017</v>
      </c>
      <c r="I36" s="10">
        <v>2017</v>
      </c>
      <c r="J36" s="43">
        <v>4.4960000000000004</v>
      </c>
      <c r="K36" s="43"/>
      <c r="L36" s="43">
        <v>6.5701739999999997</v>
      </c>
      <c r="M36" s="43">
        <f>L36-G36</f>
        <v>-0.13595918050000044</v>
      </c>
      <c r="N36" s="119" t="s">
        <v>165</v>
      </c>
      <c r="P36" s="58"/>
    </row>
    <row r="37" spans="1:16" s="46" customFormat="1" ht="25.5" x14ac:dyDescent="0.2">
      <c r="A37" s="115" t="s">
        <v>70</v>
      </c>
      <c r="B37" s="14" t="s">
        <v>75</v>
      </c>
      <c r="C37" s="7"/>
      <c r="D37" s="44"/>
      <c r="E37" s="43"/>
      <c r="F37" s="43"/>
      <c r="G37" s="42">
        <f>G38</f>
        <v>4.7330508499999997</v>
      </c>
      <c r="H37" s="44"/>
      <c r="I37" s="44"/>
      <c r="J37" s="43"/>
      <c r="K37" s="43"/>
      <c r="L37" s="42">
        <f t="shared" ref="L37:M37" si="3">L38</f>
        <v>0</v>
      </c>
      <c r="M37" s="42">
        <f t="shared" si="3"/>
        <v>-4.7330508499999997</v>
      </c>
      <c r="N37" s="113"/>
    </row>
    <row r="38" spans="1:16" s="46" customFormat="1" ht="25.5" x14ac:dyDescent="0.2">
      <c r="A38" s="120" t="s">
        <v>72</v>
      </c>
      <c r="B38" s="3" t="s">
        <v>149</v>
      </c>
      <c r="C38" s="10">
        <v>2017</v>
      </c>
      <c r="D38" s="10">
        <v>2017</v>
      </c>
      <c r="E38" s="43"/>
      <c r="F38" s="43"/>
      <c r="G38" s="43">
        <v>4.7330508499999997</v>
      </c>
      <c r="H38" s="10"/>
      <c r="I38" s="10"/>
      <c r="J38" s="43"/>
      <c r="K38" s="43"/>
      <c r="L38" s="43">
        <v>0</v>
      </c>
      <c r="M38" s="43">
        <f>L38-G38</f>
        <v>-4.7330508499999997</v>
      </c>
      <c r="N38" s="121" t="s">
        <v>166</v>
      </c>
    </row>
    <row r="39" spans="1:16" s="46" customFormat="1" ht="25.5" x14ac:dyDescent="0.2">
      <c r="A39" s="115" t="s">
        <v>74</v>
      </c>
      <c r="B39" s="21" t="s">
        <v>79</v>
      </c>
      <c r="C39" s="7"/>
      <c r="D39" s="44"/>
      <c r="E39" s="43"/>
      <c r="F39" s="43"/>
      <c r="G39" s="42">
        <f>SUM(G40:G44)</f>
        <v>8.6737288135593236</v>
      </c>
      <c r="H39" s="44"/>
      <c r="I39" s="44"/>
      <c r="J39" s="43"/>
      <c r="K39" s="43"/>
      <c r="L39" s="42">
        <f>SUM(L40:L44)</f>
        <v>8.6737288135593236</v>
      </c>
      <c r="M39" s="42">
        <f>SUM(M40:M44)</f>
        <v>0</v>
      </c>
      <c r="N39" s="113"/>
    </row>
    <row r="40" spans="1:16" s="46" customFormat="1" x14ac:dyDescent="0.2">
      <c r="A40" s="116" t="s">
        <v>76</v>
      </c>
      <c r="B40" s="3" t="s">
        <v>150</v>
      </c>
      <c r="C40" s="10">
        <v>2017</v>
      </c>
      <c r="D40" s="10">
        <v>2017</v>
      </c>
      <c r="E40" s="43"/>
      <c r="F40" s="43"/>
      <c r="G40" s="43">
        <f>2.4/1.18</f>
        <v>2.0338983050847457</v>
      </c>
      <c r="H40" s="10">
        <v>2017</v>
      </c>
      <c r="I40" s="10">
        <v>2017</v>
      </c>
      <c r="J40" s="43"/>
      <c r="K40" s="43"/>
      <c r="L40" s="53">
        <f>G40</f>
        <v>2.0338983050847457</v>
      </c>
      <c r="M40" s="43">
        <f>L40-G40</f>
        <v>0</v>
      </c>
      <c r="N40" s="113"/>
    </row>
    <row r="41" spans="1:16" s="46" customFormat="1" ht="25.5" x14ac:dyDescent="0.2">
      <c r="A41" s="116" t="s">
        <v>123</v>
      </c>
      <c r="B41" s="3" t="s">
        <v>83</v>
      </c>
      <c r="C41" s="10">
        <v>2017</v>
      </c>
      <c r="D41" s="10">
        <v>2017</v>
      </c>
      <c r="E41" s="43"/>
      <c r="F41" s="43"/>
      <c r="G41" s="43">
        <f>0.735/1.18</f>
        <v>0.6228813559322034</v>
      </c>
      <c r="H41" s="10">
        <v>2017</v>
      </c>
      <c r="I41" s="10">
        <v>2017</v>
      </c>
      <c r="J41" s="43"/>
      <c r="K41" s="43"/>
      <c r="L41" s="53">
        <f t="shared" ref="L41:L44" si="4">G41</f>
        <v>0.6228813559322034</v>
      </c>
      <c r="M41" s="43">
        <f>L41-G41</f>
        <v>0</v>
      </c>
      <c r="N41" s="113"/>
    </row>
    <row r="42" spans="1:16" s="46" customFormat="1" x14ac:dyDescent="0.2">
      <c r="A42" s="116" t="s">
        <v>153</v>
      </c>
      <c r="B42" s="3" t="s">
        <v>97</v>
      </c>
      <c r="C42" s="10">
        <v>2017</v>
      </c>
      <c r="D42" s="10">
        <v>2017</v>
      </c>
      <c r="E42" s="43"/>
      <c r="F42" s="43"/>
      <c r="G42" s="43">
        <f>0.3/1.18</f>
        <v>0.25423728813559321</v>
      </c>
      <c r="H42" s="10">
        <v>2017</v>
      </c>
      <c r="I42" s="10">
        <v>2017</v>
      </c>
      <c r="J42" s="43"/>
      <c r="K42" s="43"/>
      <c r="L42" s="53">
        <f t="shared" si="4"/>
        <v>0.25423728813559321</v>
      </c>
      <c r="M42" s="43">
        <f>L42-G42</f>
        <v>0</v>
      </c>
      <c r="N42" s="113"/>
    </row>
    <row r="43" spans="1:16" s="46" customFormat="1" ht="25.5" x14ac:dyDescent="0.2">
      <c r="A43" s="116" t="s">
        <v>154</v>
      </c>
      <c r="B43" s="3" t="s">
        <v>151</v>
      </c>
      <c r="C43" s="10">
        <v>2017</v>
      </c>
      <c r="D43" s="10">
        <v>2017</v>
      </c>
      <c r="E43" s="43"/>
      <c r="F43" s="43"/>
      <c r="G43" s="43">
        <f>6/1.18</f>
        <v>5.0847457627118651</v>
      </c>
      <c r="H43" s="10">
        <v>2017</v>
      </c>
      <c r="I43" s="10">
        <v>2017</v>
      </c>
      <c r="J43" s="43"/>
      <c r="K43" s="43"/>
      <c r="L43" s="53">
        <f t="shared" si="4"/>
        <v>5.0847457627118651</v>
      </c>
      <c r="M43" s="43">
        <f>L43-G43</f>
        <v>0</v>
      </c>
      <c r="N43" s="113"/>
    </row>
    <row r="44" spans="1:16" s="46" customFormat="1" ht="38.25" x14ac:dyDescent="0.2">
      <c r="A44" s="116" t="s">
        <v>155</v>
      </c>
      <c r="B44" s="3" t="s">
        <v>152</v>
      </c>
      <c r="C44" s="10">
        <v>2017</v>
      </c>
      <c r="D44" s="10">
        <v>2017</v>
      </c>
      <c r="E44" s="43"/>
      <c r="F44" s="43"/>
      <c r="G44" s="43">
        <f>0.8/1.18</f>
        <v>0.67796610169491534</v>
      </c>
      <c r="H44" s="10">
        <v>2017</v>
      </c>
      <c r="I44" s="10">
        <v>2017</v>
      </c>
      <c r="J44" s="43"/>
      <c r="K44" s="43"/>
      <c r="L44" s="53">
        <f t="shared" si="4"/>
        <v>0.67796610169491534</v>
      </c>
      <c r="M44" s="43">
        <f>L44-G44</f>
        <v>0</v>
      </c>
      <c r="N44" s="113"/>
    </row>
    <row r="45" spans="1:16" s="46" customFormat="1" ht="25.5" x14ac:dyDescent="0.2">
      <c r="A45" s="115">
        <v>5</v>
      </c>
      <c r="B45" s="30" t="s">
        <v>71</v>
      </c>
      <c r="C45" s="2"/>
      <c r="D45" s="44"/>
      <c r="E45" s="43"/>
      <c r="F45" s="43"/>
      <c r="G45" s="42">
        <f>G46</f>
        <v>0</v>
      </c>
      <c r="H45" s="44"/>
      <c r="I45" s="44"/>
      <c r="J45" s="43"/>
      <c r="K45" s="43"/>
      <c r="L45" s="42">
        <f>L46</f>
        <v>6.8579462800000002</v>
      </c>
      <c r="M45" s="42">
        <f>M46</f>
        <v>6.8579462800000002</v>
      </c>
      <c r="N45" s="113"/>
    </row>
    <row r="46" spans="1:16" s="46" customFormat="1" ht="51.75" thickBot="1" x14ac:dyDescent="0.25">
      <c r="A46" s="122" t="s">
        <v>80</v>
      </c>
      <c r="B46" s="123" t="s">
        <v>159</v>
      </c>
      <c r="C46" s="124"/>
      <c r="D46" s="125"/>
      <c r="E46" s="126"/>
      <c r="F46" s="126"/>
      <c r="G46" s="126">
        <v>0</v>
      </c>
      <c r="H46" s="127">
        <v>2016</v>
      </c>
      <c r="I46" s="127">
        <v>2016</v>
      </c>
      <c r="J46" s="126"/>
      <c r="K46" s="126"/>
      <c r="L46" s="126">
        <v>6.8579462800000002</v>
      </c>
      <c r="M46" s="126">
        <f>L46-G46</f>
        <v>6.8579462800000002</v>
      </c>
      <c r="N46" s="128" t="s">
        <v>162</v>
      </c>
    </row>
    <row r="47" spans="1:16" s="46" customFormat="1" x14ac:dyDescent="0.2">
      <c r="C47" s="59"/>
      <c r="D47" s="59"/>
      <c r="E47" s="60"/>
      <c r="F47" s="60"/>
      <c r="G47" s="60"/>
      <c r="H47" s="59"/>
      <c r="I47" s="59"/>
      <c r="J47" s="60"/>
      <c r="K47" s="60"/>
      <c r="L47" s="60"/>
      <c r="M47" s="60"/>
      <c r="N47" s="61"/>
    </row>
    <row r="49" spans="3:15" s="91" customFormat="1" ht="15.75" x14ac:dyDescent="0.25">
      <c r="C49" s="92" t="s">
        <v>167</v>
      </c>
      <c r="D49" s="92"/>
      <c r="E49" s="93"/>
      <c r="F49" s="93"/>
      <c r="G49" s="93"/>
      <c r="H49" s="93"/>
      <c r="I49" s="92" t="s">
        <v>168</v>
      </c>
      <c r="J49" s="92"/>
      <c r="K49" s="93"/>
      <c r="L49" s="93"/>
      <c r="M49" s="93"/>
      <c r="N49" s="93"/>
      <c r="O49" s="94"/>
    </row>
    <row r="50" spans="3:15" s="91" customFormat="1" ht="15.75" x14ac:dyDescent="0.25">
      <c r="C50" s="92"/>
      <c r="D50" s="92"/>
      <c r="E50" s="93"/>
      <c r="F50" s="93"/>
      <c r="G50" s="93"/>
      <c r="H50" s="93"/>
      <c r="I50" s="92"/>
      <c r="J50" s="92"/>
      <c r="K50" s="93"/>
      <c r="L50" s="93"/>
      <c r="M50" s="93"/>
      <c r="N50" s="93"/>
      <c r="O50" s="94"/>
    </row>
    <row r="51" spans="3:15" s="91" customFormat="1" ht="15.75" x14ac:dyDescent="0.25">
      <c r="C51" s="92"/>
      <c r="D51" s="92"/>
      <c r="E51" s="93"/>
      <c r="F51" s="93"/>
      <c r="G51" s="93"/>
      <c r="H51" s="93"/>
      <c r="I51" s="92"/>
      <c r="J51" s="92"/>
      <c r="K51" s="93"/>
      <c r="L51" s="93"/>
      <c r="M51" s="93"/>
      <c r="N51" s="93"/>
      <c r="O51" s="94"/>
    </row>
    <row r="52" spans="3:15" s="91" customFormat="1" ht="15.75" x14ac:dyDescent="0.25">
      <c r="C52" s="92" t="s">
        <v>169</v>
      </c>
      <c r="D52" s="92"/>
      <c r="E52" s="93"/>
      <c r="F52" s="93"/>
      <c r="G52" s="93"/>
      <c r="H52" s="93"/>
      <c r="I52" s="92" t="s">
        <v>170</v>
      </c>
      <c r="J52" s="92"/>
      <c r="K52" s="93"/>
      <c r="L52" s="93"/>
      <c r="M52" s="93"/>
      <c r="N52" s="93"/>
      <c r="O52" s="94"/>
    </row>
    <row r="53" spans="3:15" s="91" customFormat="1" ht="15.75" x14ac:dyDescent="0.25">
      <c r="C53" s="92"/>
      <c r="D53" s="92"/>
      <c r="E53" s="93"/>
      <c r="F53" s="93"/>
      <c r="G53" s="93"/>
      <c r="H53" s="93"/>
      <c r="I53" s="92"/>
      <c r="J53" s="92"/>
      <c r="K53" s="93"/>
      <c r="L53" s="93"/>
      <c r="M53" s="93"/>
      <c r="N53" s="93"/>
      <c r="O53" s="94"/>
    </row>
    <row r="54" spans="3:15" s="91" customFormat="1" ht="15.75" x14ac:dyDescent="0.25">
      <c r="C54" s="92"/>
      <c r="D54" s="92"/>
      <c r="E54" s="93"/>
      <c r="F54" s="93"/>
      <c r="G54" s="93"/>
      <c r="H54" s="93"/>
      <c r="I54" s="92"/>
      <c r="J54" s="92"/>
      <c r="K54" s="93"/>
      <c r="L54" s="93"/>
      <c r="M54" s="93"/>
      <c r="N54" s="93"/>
      <c r="O54" s="94"/>
    </row>
    <row r="55" spans="3:15" s="91" customFormat="1" ht="15.75" x14ac:dyDescent="0.25">
      <c r="C55" s="92" t="s">
        <v>171</v>
      </c>
      <c r="D55" s="92"/>
      <c r="E55" s="93"/>
      <c r="F55" s="93"/>
      <c r="G55" s="93"/>
      <c r="H55" s="93"/>
      <c r="I55" s="92" t="s">
        <v>172</v>
      </c>
      <c r="J55" s="92"/>
      <c r="K55" s="93"/>
      <c r="L55" s="93"/>
      <c r="M55" s="93"/>
      <c r="N55" s="93"/>
      <c r="O55" s="94"/>
    </row>
    <row r="56" spans="3:15" s="91" customFormat="1" ht="15.75" x14ac:dyDescent="0.25">
      <c r="C56" s="92"/>
      <c r="D56" s="92"/>
      <c r="E56" s="93"/>
      <c r="F56" s="93"/>
      <c r="G56" s="93"/>
      <c r="H56" s="93"/>
      <c r="I56" s="92"/>
      <c r="J56" s="92"/>
      <c r="K56" s="93"/>
      <c r="L56" s="93"/>
      <c r="M56" s="93"/>
      <c r="N56" s="93"/>
      <c r="O56" s="94"/>
    </row>
    <row r="57" spans="3:15" s="91" customFormat="1" ht="15.75" x14ac:dyDescent="0.25">
      <c r="C57" s="92"/>
      <c r="D57" s="92"/>
      <c r="E57" s="93"/>
      <c r="F57" s="93"/>
      <c r="G57" s="93"/>
      <c r="H57" s="92"/>
      <c r="I57" s="92"/>
      <c r="J57" s="93"/>
      <c r="K57" s="93"/>
      <c r="L57" s="93"/>
      <c r="M57" s="93"/>
      <c r="N57" s="94"/>
    </row>
    <row r="58" spans="3:15" s="91" customFormat="1" ht="15.75" x14ac:dyDescent="0.25">
      <c r="C58" s="92" t="s">
        <v>173</v>
      </c>
      <c r="D58" s="92"/>
      <c r="E58" s="93"/>
      <c r="F58" s="93"/>
      <c r="G58" s="93"/>
      <c r="H58" s="92"/>
      <c r="I58" s="92" t="s">
        <v>174</v>
      </c>
      <c r="J58" s="93"/>
      <c r="K58" s="93"/>
      <c r="L58" s="93"/>
      <c r="M58" s="93"/>
      <c r="N58" s="94"/>
    </row>
  </sheetData>
  <mergeCells count="15">
    <mergeCell ref="A2:N2"/>
    <mergeCell ref="A4:A7"/>
    <mergeCell ref="B4:B7"/>
    <mergeCell ref="C4:G4"/>
    <mergeCell ref="H4:L4"/>
    <mergeCell ref="M4:M7"/>
    <mergeCell ref="N4:N7"/>
    <mergeCell ref="C5:C7"/>
    <mergeCell ref="D5:D7"/>
    <mergeCell ref="E5:F6"/>
    <mergeCell ref="G5:G7"/>
    <mergeCell ref="H5:H7"/>
    <mergeCell ref="I5:I7"/>
    <mergeCell ref="J5:K6"/>
    <mergeCell ref="L5:L7"/>
  </mergeCells>
  <pageMargins left="0.70866141732283472" right="0.70866141732283472" top="0.74803149606299213" bottom="0.74803149606299213" header="0.31496062992125984" footer="0.31496062992125984"/>
  <pageSetup paperSize="8" scale="7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2016</vt:lpstr>
      <vt:lpstr>2017</vt:lpstr>
      <vt:lpstr>'2016'!Заголовки_для_печати</vt:lpstr>
      <vt:lpstr>'2017'!Заголовки_для_печати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Зудилова</dc:creator>
  <cp:lastModifiedBy>Зудилова</cp:lastModifiedBy>
  <cp:lastPrinted>2016-03-31T09:38:00Z</cp:lastPrinted>
  <dcterms:created xsi:type="dcterms:W3CDTF">2016-03-25T03:03:18Z</dcterms:created>
  <dcterms:modified xsi:type="dcterms:W3CDTF">2016-03-31T10:03:08Z</dcterms:modified>
</cp:coreProperties>
</file>