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525"/>
  </bookViews>
  <sheets>
    <sheet name="приложение 1.1 (2012-2014)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0" localSheetId="0">#REF!</definedName>
    <definedName name="\0">#REF!</definedName>
    <definedName name="\a">#REF!</definedName>
    <definedName name="\m">#REF!</definedName>
    <definedName name="\n">#REF!</definedName>
    <definedName name="\o">#REF!</definedName>
    <definedName name="__ESTATE">[1]Опции!$B$14</definedName>
    <definedName name="__IntlFixup" hidden="1">TRUE</definedName>
    <definedName name="_A" localSheetId="0">#REF!</definedName>
    <definedName name="_A">#REF!</definedName>
    <definedName name="_B" localSheetId="0">#REF!</definedName>
    <definedName name="_B">#REF!</definedName>
    <definedName name="_C" localSheetId="0">#REF!</definedName>
    <definedName name="_C">#REF!</definedName>
    <definedName name="_C370000" localSheetId="0">#REF!</definedName>
    <definedName name="_C370000">#REF!</definedName>
    <definedName name="_cap1" localSheetId="0">#REF!</definedName>
    <definedName name="_cap1">#REF!</definedName>
    <definedName name="_D" localSheetId="0">#REF!</definedName>
    <definedName name="_D">#REF!</definedName>
    <definedName name="_E" localSheetId="0">#REF!</definedName>
    <definedName name="_E">#REF!</definedName>
    <definedName name="_F" localSheetId="0">#REF!</definedName>
    <definedName name="_F">#REF!</definedName>
    <definedName name="_SP1" localSheetId="0">[2]FES!#REF!</definedName>
    <definedName name="_SP1">[2]FES!#REF!</definedName>
    <definedName name="_SP10" localSheetId="0">[2]FES!#REF!</definedName>
    <definedName name="_SP10">[2]FES!#REF!</definedName>
    <definedName name="_SP11" localSheetId="0">[2]FES!#REF!</definedName>
    <definedName name="_SP11">[2]FES!#REF!</definedName>
    <definedName name="_SP12" localSheetId="0">[2]FES!#REF!</definedName>
    <definedName name="_SP12">[2]FES!#REF!</definedName>
    <definedName name="_SP13" localSheetId="0">[2]FES!#REF!</definedName>
    <definedName name="_SP13">[2]FES!#REF!</definedName>
    <definedName name="_SP14" localSheetId="0">[2]FES!#REF!</definedName>
    <definedName name="_SP14">[2]FES!#REF!</definedName>
    <definedName name="_SP15" localSheetId="0">[2]FES!#REF!</definedName>
    <definedName name="_SP15">[2]FES!#REF!</definedName>
    <definedName name="_SP16" localSheetId="0">[2]FES!#REF!</definedName>
    <definedName name="_SP16">[2]FES!#REF!</definedName>
    <definedName name="_SP17" localSheetId="0">[2]FES!#REF!</definedName>
    <definedName name="_SP17">[2]FES!#REF!</definedName>
    <definedName name="_SP18" localSheetId="0">[2]FES!#REF!</definedName>
    <definedName name="_SP18">[2]FES!#REF!</definedName>
    <definedName name="_SP19" localSheetId="0">[2]FES!#REF!</definedName>
    <definedName name="_SP19">[2]FES!#REF!</definedName>
    <definedName name="_SP2" localSheetId="0">[2]FES!#REF!</definedName>
    <definedName name="_SP2">[2]FES!#REF!</definedName>
    <definedName name="_SP20" localSheetId="0">[2]FES!#REF!</definedName>
    <definedName name="_SP20">[2]FES!#REF!</definedName>
    <definedName name="_SP3" localSheetId="0">[2]FES!#REF!</definedName>
    <definedName name="_SP3">[2]FES!#REF!</definedName>
    <definedName name="_SP4" localSheetId="0">[2]FES!#REF!</definedName>
    <definedName name="_SP4">[2]FES!#REF!</definedName>
    <definedName name="_SP5" localSheetId="0">[2]FES!#REF!</definedName>
    <definedName name="_SP5">[2]FES!#REF!</definedName>
    <definedName name="_SP7" localSheetId="0">[2]FES!#REF!</definedName>
    <definedName name="_SP7">[2]FES!#REF!</definedName>
    <definedName name="_SP8" localSheetId="0">[2]FES!#REF!</definedName>
    <definedName name="_SP8">[2]FES!#REF!</definedName>
    <definedName name="_SP9" localSheetId="0">[2]FES!#REF!</definedName>
    <definedName name="_SP9">[2]FES!#REF!</definedName>
    <definedName name="_use1" localSheetId="0">#REF!</definedName>
    <definedName name="_use1">#REF!</definedName>
    <definedName name="a" localSheetId="0">'приложение 1.1 (2012-2014) (2)'!a</definedName>
    <definedName name="a">[0]!a</definedName>
    <definedName name="AccessDatabase" hidden="1">"C:\My Documents\vlad\Var_2\can270398v2t05.mdb"</definedName>
    <definedName name="AFamorts" localSheetId="0">#REF!</definedName>
    <definedName name="AFamorts">#REF!</definedName>
    <definedName name="AFamorttnr96" localSheetId="0">#REF!</definedName>
    <definedName name="AFamorttnr96">#REF!</definedName>
    <definedName name="AFassistech" localSheetId="0">#REF!</definedName>
    <definedName name="AFassistech">#REF!</definedName>
    <definedName name="AFfraisfi" localSheetId="0">#REF!</definedName>
    <definedName name="AFfraisfi">#REF!</definedName>
    <definedName name="AFimpoA" localSheetId="0">#REF!</definedName>
    <definedName name="AFimpoA">#REF!</definedName>
    <definedName name="AFparité" localSheetId="0">#REF!</definedName>
    <definedName name="AFparité">#REF!</definedName>
    <definedName name="AFtaxexport" localSheetId="0">#REF!</definedName>
    <definedName name="AFtaxexport">#REF!</definedName>
    <definedName name="alumina_mt">#REF!</definedName>
    <definedName name="alumina_price">#REF!</definedName>
    <definedName name="anscount" hidden="1">1</definedName>
    <definedName name="asd" localSheetId="0">'приложение 1.1 (2012-2014) (2)'!asd</definedName>
    <definedName name="asd">[0]!asd</definedName>
    <definedName name="b" localSheetId="0">'приложение 1.1 (2012-2014) (2)'!b</definedName>
    <definedName name="b">[0]!b</definedName>
    <definedName name="Balance_Sheet">#REF!</definedName>
    <definedName name="bbbbb" localSheetId="0">'приложение 1.1 (2012-2014) (2)'!USD/1.701</definedName>
    <definedName name="bbbbb">[0]!USD/1.701</definedName>
    <definedName name="bbbbbb">#N/A</definedName>
    <definedName name="Beg_Bal" localSheetId="0">#REF!</definedName>
    <definedName name="Beg_Bal">#REF!</definedName>
    <definedName name="Button_130">"can270398v2t05_Выпуск__реализация__запасы_Таблица"</definedName>
    <definedName name="calculations">#REF!</definedName>
    <definedName name="Capital_Purchases">#REF!</definedName>
    <definedName name="CashFlow" localSheetId="0">'[3]Master Cashflows - Contractual'!#REF!</definedName>
    <definedName name="CashFlow">'[3]Master Cashflows - Contractual'!#REF!</definedName>
    <definedName name="CompOt" localSheetId="0">'приложение 1.1 (2012-2014) (2)'!CompOt</definedName>
    <definedName name="CompOt">[0]!CompOt</definedName>
    <definedName name="CompRas" localSheetId="0">'приложение 1.1 (2012-2014) (2)'!CompRas</definedName>
    <definedName name="CompRas">[0]!CompRas</definedName>
    <definedName name="Coût_Assistance_technique_1998" localSheetId="0">[0]!NotesHyp</definedName>
    <definedName name="Coût_Assistance_technique_1998">[0]!NotesHyp</definedName>
    <definedName name="csDesignMode">1</definedName>
    <definedName name="curs" localSheetId="0">#REF!</definedName>
    <definedName name="curs">#REF!</definedName>
    <definedName name="d" localSheetId="0">#REF!</definedName>
    <definedName name="d">#REF!</definedName>
    <definedName name="d_r">#REF!</definedName>
    <definedName name="da" localSheetId="0">#REF!</definedName>
    <definedName name="da">#REF!</definedName>
    <definedName name="Data" localSheetId="0">#REF!</definedName>
    <definedName name="Data">#REF!</definedName>
    <definedName name="debt1" localSheetId="0">#REF!</definedName>
    <definedName name="debt1">#REF!</definedName>
    <definedName name="del">#REF!</definedName>
    <definedName name="Depreciation_Schedule">#REF!</definedName>
    <definedName name="dfg" localSheetId="0">'приложение 1.1 (2012-2014) (2)'!dfg</definedName>
    <definedName name="dfg">[0]!dfg</definedName>
    <definedName name="DM" localSheetId="0">'приложение 1.1 (2012-2014) (2)'!USD/1.701</definedName>
    <definedName name="DM">[0]!USD/1.701</definedName>
    <definedName name="DMRUR">#REF!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e">#REF!</definedName>
    <definedName name="End_Bal" localSheetId="0">#REF!</definedName>
    <definedName name="End_Bal">#REF!</definedName>
    <definedName name="ew" localSheetId="0">'приложение 1.1 (2012-2014) (2)'!ew</definedName>
    <definedName name="ew">[0]!ew</definedName>
    <definedName name="Expas" localSheetId="0">#REF!</definedName>
    <definedName name="Expas">#REF!</definedName>
    <definedName name="export_year">#REF!</definedName>
    <definedName name="Extra_Pay" localSheetId="0">#REF!</definedName>
    <definedName name="Extra_Pay">#REF!</definedName>
    <definedName name="fg" localSheetId="0">'приложение 1.1 (2012-2014) (2)'!fg</definedName>
    <definedName name="fg">[0]!fg</definedName>
    <definedName name="Financing_Activities">#REF!</definedName>
    <definedName name="Form_211" localSheetId="0">#REF!</definedName>
    <definedName name="Form_211">#REF!</definedName>
    <definedName name="Form_214_40" localSheetId="0">#REF!</definedName>
    <definedName name="Form_214_40">#REF!</definedName>
    <definedName name="Form_214_41" localSheetId="0">#REF!</definedName>
    <definedName name="Form_214_41">#REF!</definedName>
    <definedName name="Form_215" localSheetId="0">#REF!</definedName>
    <definedName name="Form_215">#REF!</definedName>
    <definedName name="Form_626_p" localSheetId="0">#REF!</definedName>
    <definedName name="Form_626_p">#REF!</definedName>
    <definedName name="Format_info" localSheetId="0">#REF!</definedName>
    <definedName name="Format_info">#REF!</definedName>
    <definedName name="Fuel" localSheetId="0">#REF!</definedName>
    <definedName name="Fuel">#REF!</definedName>
    <definedName name="FuelP97" localSheetId="0">#REF!</definedName>
    <definedName name="FuelP97">#REF!</definedName>
    <definedName name="Full_Print" localSheetId="0">#REF!</definedName>
    <definedName name="Full_Print">#REF!</definedName>
    <definedName name="G" localSheetId="0">'приложение 1.1 (2012-2014) (2)'!USD/1.701</definedName>
    <definedName name="G">[0]!USD/1.701</definedName>
    <definedName name="gg">#REF!</definedName>
    <definedName name="gggg" localSheetId="0">'приложение 1.1 (2012-2014) (2)'!gggg</definedName>
    <definedName name="gggg">[0]!gggg</definedName>
    <definedName name="Go" localSheetId="0">'приложение 1.1 (2012-2014) (2)'!Go</definedName>
    <definedName name="Go">[0]!Go</definedName>
    <definedName name="GoAssetChart" localSheetId="0">'приложение 1.1 (2012-2014) (2)'!GoAssetChart</definedName>
    <definedName name="GoAssetChart">[0]!GoAssetChart</definedName>
    <definedName name="GoBack" localSheetId="0">'приложение 1.1 (2012-2014) (2)'!GoBack</definedName>
    <definedName name="GoBack">[0]!GoBack</definedName>
    <definedName name="GoBalanceSheet" localSheetId="0">'приложение 1.1 (2012-2014) (2)'!GoBalanceSheet</definedName>
    <definedName name="GoBalanceSheet">[0]!GoBalanceSheet</definedName>
    <definedName name="GoCashFlow" localSheetId="0">'приложение 1.1 (2012-2014) (2)'!GoCashFlow</definedName>
    <definedName name="GoCashFlow">[0]!GoCashFlow</definedName>
    <definedName name="GoData" localSheetId="0">'приложение 1.1 (2012-2014) (2)'!GoData</definedName>
    <definedName name="GoData">[0]!GoData</definedName>
    <definedName name="GoIncomeChart" localSheetId="0">'приложение 1.1 (2012-2014) (2)'!GoIncomeChart</definedName>
    <definedName name="GoIncomeChart">[0]!GoIncomeChart</definedName>
    <definedName name="GoIncomeChart1" localSheetId="0">'приложение 1.1 (2012-2014) (2)'!GoIncomeChart1</definedName>
    <definedName name="GoIncomeChart1">[0]!GoIncomeChart1</definedName>
    <definedName name="grace1" localSheetId="0">#REF!</definedName>
    <definedName name="grace1">#REF!</definedName>
    <definedName name="H?Period">[4]Заголовок!$B$3</definedName>
    <definedName name="HEADER_BOTTOM">6</definedName>
    <definedName name="HEADER_BOTTOM_1">#N/A</definedName>
    <definedName name="Header_Row" localSheetId="0">ROW(#REF!)</definedName>
    <definedName name="Header_Row">ROW(#REF!)</definedName>
    <definedName name="Helper_ТЭС_Котельные">[5]Справочники!$A$2:$A$4,[5]Справочники!$A$16:$A$18</definedName>
    <definedName name="hh" localSheetId="0">'приложение 1.1 (2012-2014) (2)'!USD/1.701</definedName>
    <definedName name="hh">[0]!USD/1.701</definedName>
    <definedName name="hhhh" localSheetId="0">'приложение 1.1 (2012-2014) (2)'!hhhh</definedName>
    <definedName name="hhhh">[0]!hhhh</definedName>
    <definedName name="iii" localSheetId="0">kk/1.81</definedName>
    <definedName name="iii">kk/1.81</definedName>
    <definedName name="iiii" localSheetId="0">kk/1.81</definedName>
    <definedName name="iiii">kk/1.81</definedName>
    <definedName name="Income_Statement_1">#REF!</definedName>
    <definedName name="Income_Statement_2">#REF!</definedName>
    <definedName name="Income_Statement_3">#REF!</definedName>
    <definedName name="ineterest1" localSheetId="0">#REF!</definedName>
    <definedName name="ineterest1">#REF!</definedName>
    <definedName name="Int" localSheetId="0">#REF!</definedName>
    <definedName name="Int">#REF!</definedName>
    <definedName name="Interest_Rate" localSheetId="0">#REF!</definedName>
    <definedName name="Interest_Rate">#REF!</definedName>
    <definedName name="jjjjjj" localSheetId="0">'приложение 1.1 (2012-2014) (2)'!jjjjjj</definedName>
    <definedName name="jjjjjj">[0]!jjjjjj</definedName>
    <definedName name="k" localSheetId="0">'приложение 1.1 (2012-2014) (2)'!k</definedName>
    <definedName name="k">[0]!k</definedName>
    <definedName name="kk">[6]Коэфф!$B$1</definedName>
    <definedName name="kurs">#REF!</definedName>
    <definedName name="lang">[7]lang!$A$6</definedName>
    <definedName name="Language">[8]Main!$B$21</definedName>
    <definedName name="Last_Row" localSheetId="0">IF('приложение 1.1 (2012-2014) (2)'!Values_Entered,'приложение 1.1 (2012-2014) (2)'!Header_Row+'приложение 1.1 (2012-2014) (2)'!Number_of_Payments,'приложение 1.1 (2012-2014) (2)'!Header_Row)</definedName>
    <definedName name="Last_Row">IF(Values_Entered,Header_Row+Number_of_Payments,Header_Row)</definedName>
    <definedName name="libir6m" localSheetId="0">#REF!</definedName>
    <definedName name="libir6m">#REF!</definedName>
    <definedName name="limcount" hidden="1">1</definedName>
    <definedName name="LME">#REF!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mamamia">#REF!</definedName>
    <definedName name="mm" localSheetId="0">'приложение 1.1 (2012-2014) (2)'!mm</definedName>
    <definedName name="mm">[0]!mm</definedName>
    <definedName name="Moeuvre" localSheetId="0">[9]Personnel!#REF!</definedName>
    <definedName name="Moeuvre">[9]Personnel!#REF!</definedName>
    <definedName name="nn" localSheetId="0">kk/1.81</definedName>
    <definedName name="nn">kk/1.81</definedName>
    <definedName name="nnnn" localSheetId="0">kk/1.81</definedName>
    <definedName name="nnnn">kk/1.81</definedName>
    <definedName name="Num_Pmt_Per_Year" localSheetId="0">#REF!</definedName>
    <definedName name="Num_Pmt_Per_Year">#REF!</definedName>
    <definedName name="Number_of_Payments" localSheetId="0">MATCH(0.01,'приложение 1.1 (2012-2014) (2)'!End_Bal,-1)+1</definedName>
    <definedName name="Number_of_Payments">MATCH(0.01,End_Bal,-1)+1</definedName>
    <definedName name="ok" localSheetId="0">[10]Контроль!$E$1</definedName>
    <definedName name="ok">[10]Контроль!$E$1</definedName>
    <definedName name="org">'[11]Анкета (2)'!$A$5</definedName>
    <definedName name="output_year">#REF!</definedName>
    <definedName name="P1_ESO_PROT" localSheetId="0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OPE_16_PRT" localSheetId="0" hidden="1">'[12]16'!$E$15:$I$16,'[12]16'!$E$18:$I$20,'[12]16'!$E$23:$I$23,'[12]16'!$E$26:$I$26,'[12]16'!$E$29:$I$29,'[12]16'!$E$32:$I$32,'[12]16'!$E$35:$I$35,'[12]16'!$B$34,'[12]16'!$B$37</definedName>
    <definedName name="P1_SCOPE_16_PRT" hidden="1">'[12]16'!$E$15:$I$16,'[12]16'!$E$18:$I$20,'[12]16'!$E$23:$I$23,'[12]16'!$E$26:$I$26,'[12]16'!$E$29:$I$29,'[12]16'!$E$32:$I$32,'[12]16'!$E$35:$I$35,'[12]16'!$B$34,'[12]16'!$B$37</definedName>
    <definedName name="P1_SCOPE_17_PRT" localSheetId="0" hidden="1">#REF!,#REF!,#REF!,#REF!,#REF!,#REF!,#REF!,#REF!</definedName>
    <definedName name="P1_SCOPE_17_PRT" hidden="1">#REF!,#REF!,#REF!,#REF!,#REF!,#REF!,#REF!,#REF!</definedName>
    <definedName name="P1_SCOPE_4_PRT" localSheetId="0" hidden="1">'[12]4'!$F$23:$I$23,'[12]4'!$F$25:$I$25,'[12]4'!$F$27:$I$31,'[12]4'!$K$14:$N$20,'[12]4'!$K$23:$N$23,'[12]4'!$K$25:$N$25,'[12]4'!$K$27:$N$31,'[12]4'!$P$14:$S$20,'[12]4'!$P$23:$S$23</definedName>
    <definedName name="P1_SCOPE_4_PRT" hidden="1">'[12]4'!$F$23:$I$23,'[12]4'!$F$25:$I$25,'[12]4'!$F$27:$I$31,'[12]4'!$K$14:$N$20,'[12]4'!$K$23:$N$23,'[12]4'!$K$25:$N$25,'[12]4'!$K$27:$N$31,'[12]4'!$P$14:$S$20,'[12]4'!$P$23:$S$23</definedName>
    <definedName name="P1_SCOPE_5_PRT" localSheetId="0" hidden="1">'[12]5'!$F$23:$I$23,'[12]5'!$F$25:$I$25,'[12]5'!$F$27:$I$31,'[12]5'!$K$14:$N$21,'[12]5'!$K$23:$N$23,'[12]5'!$K$25:$N$25,'[12]5'!$K$27:$N$31,'[12]5'!$P$14:$S$21,'[12]5'!$P$23:$S$23</definedName>
    <definedName name="P1_SCOPE_5_PRT" hidden="1">'[12]5'!$F$23:$I$23,'[12]5'!$F$25:$I$25,'[12]5'!$F$27:$I$31,'[12]5'!$K$14:$N$21,'[12]5'!$K$23:$N$23,'[12]5'!$K$25:$N$25,'[12]5'!$K$27:$N$31,'[12]5'!$P$14:$S$21,'[12]5'!$P$23:$S$23</definedName>
    <definedName name="P1_SCOPE_F1_PRT" localSheetId="0" hidden="1">'[12]Ф-1 (для АО-энерго)'!$D$74:$E$84,'[12]Ф-1 (для АО-энерго)'!$D$71:$E$72,'[12]Ф-1 (для АО-энерго)'!$D$66:$E$69,'[12]Ф-1 (для АО-энерго)'!$D$61:$E$64</definedName>
    <definedName name="P1_SCOPE_F1_PRT" hidden="1">'[12]Ф-1 (для АО-энерго)'!$D$74:$E$84,'[12]Ф-1 (для АО-энерго)'!$D$71:$E$72,'[12]Ф-1 (для АО-энерго)'!$D$66:$E$69,'[12]Ф-1 (для АО-энерго)'!$D$61:$E$64</definedName>
    <definedName name="P1_SCOPE_F2_PRT" localSheetId="0" hidden="1">'[12]Ф-2 (для АО-энерго)'!$G$56,'[12]Ф-2 (для АО-энерго)'!$E$55:$E$56,'[12]Ф-2 (для АО-энерго)'!$F$55:$G$55,'[12]Ф-2 (для АО-энерго)'!$D$55</definedName>
    <definedName name="P1_SCOPE_F2_PRT" hidden="1">'[12]Ф-2 (для АО-энерго)'!$G$56,'[12]Ф-2 (для АО-энерго)'!$E$55:$E$56,'[12]Ф-2 (для АО-энерго)'!$F$55:$G$55,'[12]Ф-2 (для АО-энерго)'!$D$55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PER_PRT" localSheetId="0" hidden="1">[12]перекрестка!$H$15:$H$19,[12]перекрестка!$H$21:$H$25,[12]перекрестка!$J$14:$J$25,[12]перекрестка!$K$15:$K$19,[12]перекрестка!$K$21:$K$25</definedName>
    <definedName name="P1_SCOPE_PER_PRT" hidden="1">[12]перекрестка!$H$15:$H$19,[12]перекрестка!$H$21:$H$25,[12]перекрестка!$J$14:$J$25,[12]перекрестка!$K$15:$K$19,[12]перекрестка!$K$21:$K$25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localSheetId="0" hidden="1">[12]свод!$E$70:$M$79,[12]свод!$E$81:$M$81,[12]свод!$E$83:$M$88,[12]свод!$E$90:$M$90,[12]свод!$E$92:$M$96,[12]свод!$E$98:$M$98,[12]свод!$E$101:$M$102</definedName>
    <definedName name="P1_SCOPE_SV_LD1" hidden="1">[12]свод!$E$70:$M$79,[12]свод!$E$81:$M$81,[12]свод!$E$83:$M$88,[12]свод!$E$90:$M$90,[12]свод!$E$92:$M$96,[12]свод!$E$98:$M$98,[12]свод!$E$101:$M$102</definedName>
    <definedName name="P1_SCOPE_SV_PRT" localSheetId="0" hidden="1">[12]свод!$E$18:$I$19,[12]свод!$E$23:$H$26,[12]свод!$E$28:$I$29,[12]свод!$E$32:$I$36,[12]свод!$E$38:$I$40,[12]свод!$E$42:$I$53,[12]свод!$E$55:$I$56</definedName>
    <definedName name="P1_SCOPE_SV_PRT" hidden="1">[12]свод!$E$18:$I$19,[12]свод!$E$23:$H$26,[12]свод!$E$28:$I$29,[12]свод!$E$32:$I$36,[12]свод!$E$38:$I$40,[12]свод!$E$42:$I$53,[12]свод!$E$55:$I$56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1_Protect" localSheetId="0" hidden="1">[13]перекрестка!$J$42:$K$46,[13]перекрестка!$J$49,[13]перекрестка!$J$50:$K$54,[13]перекрестка!$J$55,[13]перекрестка!$J$56:$K$60,[13]перекрестка!$J$62:$K$66</definedName>
    <definedName name="P1_T1_Protect" hidden="1">[13]перекрестка!$J$42:$K$46,[13]перекрестка!$J$49,[13]перекрестка!$J$50:$K$54,[13]перекрестка!$J$55,[13]перекрестка!$J$56:$K$60,[13]перекрестка!$J$62:$K$66</definedName>
    <definedName name="P1_T16_Protect" localSheetId="0" hidden="1">'[13]16'!$G$10:$K$14,'[13]16'!$G$17:$K$17,'[13]16'!$G$20:$K$20,'[13]16'!$G$23:$K$23,'[13]16'!$G$26:$K$26,'[13]16'!$G$29:$K$29,'[13]16'!$G$33:$K$34,'[13]16'!$G$38:$K$40</definedName>
    <definedName name="P1_T16_Protect" hidden="1">'[13]16'!$G$10:$K$14,'[13]16'!$G$17:$K$17,'[13]16'!$G$20:$K$20,'[13]16'!$G$23:$K$23,'[13]16'!$G$26:$K$26,'[13]16'!$G$29:$K$29,'[13]16'!$G$33:$K$34,'[13]16'!$G$38:$K$40</definedName>
    <definedName name="P1_T17?L4">'[5]29'!$J$18:$J$25,'[5]29'!$G$18:$G$25,'[5]29'!$G$35:$G$42,'[5]29'!$J$35:$J$42,'[5]29'!$G$60,'[5]29'!$J$60,'[5]29'!$M$60,'[5]29'!$P$60,'[5]29'!$P$18:$P$25,'[5]29'!$G$9:$G$16</definedName>
    <definedName name="P1_T17?unit?РУБ.ГКАЛ">'[5]29'!$F$44:$F$51,'[5]29'!$I$44:$I$51,'[5]29'!$L$44:$L$51,'[5]29'!$F$18:$F$25,'[5]29'!$I$60,'[5]29'!$L$60,'[5]29'!$O$60,'[5]29'!$F$60,'[5]29'!$F$9:$F$16,'[5]29'!$I$9:$I$16</definedName>
    <definedName name="P1_T17?unit?ТГКАЛ">'[5]29'!$M$18:$M$25,'[5]29'!$J$18:$J$25,'[5]29'!$G$18:$G$25,'[5]29'!$G$35:$G$42,'[5]29'!$J$35:$J$42,'[5]29'!$G$60,'[5]29'!$J$60,'[5]29'!$M$60,'[5]29'!$P$60,'[5]29'!$G$9:$G$16</definedName>
    <definedName name="P1_T17_Protection">'[5]29'!$O$47:$P$51,'[5]29'!$L$47:$M$51,'[5]29'!$L$53:$M$53,'[5]29'!$L$55:$M$59,'[5]29'!$O$53:$P$53,'[5]29'!$O$55:$P$59,'[5]29'!$F$12:$G$16,'[5]29'!$F$10:$G$10</definedName>
    <definedName name="P1_T18.2_Protect" localSheetId="0" hidden="1">'[13]18.2'!$F$12:$J$19,'[13]18.2'!$F$22:$J$25,'[13]18.2'!$B$28:$J$30,'[13]18.2'!$F$32:$J$32,'[13]18.2'!$B$34:$J$36,'[13]18.2'!$F$40:$J$45,'[13]18.2'!$F$52:$J$52</definedName>
    <definedName name="P1_T18.2_Protect" hidden="1">'[13]18.2'!$F$12:$J$19,'[13]18.2'!$F$22:$J$25,'[13]18.2'!$B$28:$J$30,'[13]18.2'!$F$32:$J$32,'[13]18.2'!$B$34:$J$36,'[13]18.2'!$F$40:$J$45,'[13]18.2'!$F$52:$J$52</definedName>
    <definedName name="P1_T20_Protection" hidden="1">'[5]20'!$E$4:$H$4,'[5]20'!$E$13:$H$13,'[5]20'!$E$16:$H$17,'[5]20'!$E$19:$H$19,'[5]20'!$J$4:$M$4,'[5]20'!$J$8:$M$11,'[5]20'!$J$13:$M$13,'[5]20'!$J$16:$M$17,'[5]20'!$J$19:$M$19</definedName>
    <definedName name="P1_T21_Protection">'[5]21'!$O$31:$S$33,'[5]21'!$E$11,'[5]21'!$G$11:$K$11,'[5]21'!$M$11,'[5]21'!$O$11:$S$11,'[5]21'!$E$14:$E$16,'[5]21'!$G$14:$K$16,'[5]21'!$M$14:$M$16,'[5]21'!$O$14:$S$16</definedName>
    <definedName name="P1_T23_Protection">'[5]23'!$F$9:$J$25,'[5]23'!$O$9:$P$25,'[5]23'!$A$32:$A$34,'[5]23'!$F$32:$J$34,'[5]23'!$O$32:$P$34,'[5]23'!$A$37:$A$53,'[5]23'!$F$37:$J$53,'[5]23'!$O$37:$P$53</definedName>
    <definedName name="P1_T25_protection">'[5]25'!$G$8:$J$21,'[5]25'!$G$24:$J$28,'[5]25'!$G$30:$J$33,'[5]25'!$G$35:$J$37,'[5]25'!$G$41:$J$42,'[5]25'!$L$8:$O$21,'[5]25'!$L$24:$O$28,'[5]25'!$L$30:$O$33</definedName>
    <definedName name="P1_T26_Protection">'[5]26'!$B$34:$B$36,'[5]26'!$F$8:$I$8,'[5]26'!$F$10:$I$11,'[5]26'!$F$13:$I$15,'[5]26'!$F$18:$I$19,'[5]26'!$F$22:$I$24,'[5]26'!$F$26:$I$26,'[5]26'!$F$29:$I$32</definedName>
    <definedName name="P1_T27_Protection">'[5]27'!$B$34:$B$36,'[5]27'!$F$8:$I$8,'[5]27'!$F$10:$I$11,'[5]27'!$F$13:$I$15,'[5]27'!$F$18:$I$19,'[5]27'!$F$22:$I$24,'[5]27'!$F$26:$I$26,'[5]27'!$F$29:$I$32</definedName>
    <definedName name="P1_T28?axis?R?ПЭ">'[5]28'!$D$16:$I$18,'[5]28'!$D$22:$I$24,'[5]28'!$D$28:$I$30,'[5]28'!$D$37:$I$39,'[5]28'!$D$42:$I$44,'[5]28'!$D$48:$I$50,'[5]28'!$D$54:$I$56,'[5]28'!$D$63:$I$65</definedName>
    <definedName name="P1_T28?axis?R?ПЭ?">'[5]28'!$B$16:$B$18,'[5]28'!$B$22:$B$24,'[5]28'!$B$28:$B$30,'[5]28'!$B$37:$B$39,'[5]28'!$B$42:$B$44,'[5]28'!$B$48:$B$50,'[5]28'!$B$54:$B$56,'[5]28'!$B$63:$B$65</definedName>
    <definedName name="P1_T28?Data">'[5]28'!$G$242:$H$265,'[5]28'!$D$242:$E$265,'[5]28'!$G$216:$H$239,'[5]28'!$D$268:$E$292,'[5]28'!$G$268:$H$292,'[5]28'!$D$216:$E$239,'[5]28'!$G$190:$H$213</definedName>
    <definedName name="P1_T28_Protection">'[5]28'!$B$74:$B$76,'[5]28'!$B$80:$B$82,'[5]28'!$B$89:$B$91,'[5]28'!$B$94:$B$96,'[5]28'!$B$100:$B$102,'[5]28'!$B$106:$B$108,'[5]28'!$B$115:$B$117,'[5]28'!$B$120:$B$122</definedName>
    <definedName name="P1_T4_Protect" localSheetId="0" hidden="1">'[13]4'!$G$20:$J$20,'[13]4'!$G$22:$J$22,'[13]4'!$G$24:$J$28,'[13]4'!$L$11:$O$17,'[13]4'!$L$20:$O$20,'[13]4'!$L$22:$O$22,'[13]4'!$L$24:$O$28,'[13]4'!$Q$11:$T$17,'[13]4'!$Q$20:$T$20</definedName>
    <definedName name="P1_T4_Protect" hidden="1">'[13]4'!$G$20:$J$20,'[13]4'!$G$22:$J$22,'[13]4'!$G$24:$J$28,'[13]4'!$L$11:$O$17,'[13]4'!$L$20:$O$20,'[13]4'!$L$22:$O$22,'[13]4'!$L$24:$O$28,'[13]4'!$Q$11:$T$17,'[13]4'!$Q$20:$T$20</definedName>
    <definedName name="P1_T6_Protect" localSheetId="0" hidden="1">'[13]6'!$D$46:$H$55,'[13]6'!$J$46:$N$55,'[13]6'!$D$57:$H$59,'[13]6'!$J$57:$N$59,'[13]6'!$B$10:$B$19,'[13]6'!$D$10:$H$19,'[13]6'!$J$10:$N$19,'[13]6'!$D$21:$H$23,'[13]6'!$J$21:$N$23</definedName>
    <definedName name="P1_T6_Protect" hidden="1">'[13]6'!$D$46:$H$55,'[13]6'!$J$46:$N$55,'[13]6'!$D$57:$H$59,'[13]6'!$J$57:$N$59,'[13]6'!$B$10:$B$19,'[13]6'!$D$10:$H$19,'[13]6'!$J$10:$N$19,'[13]6'!$D$21:$H$23,'[13]6'!$J$21:$N$23</definedName>
    <definedName name="P10_T1_Protect" localSheetId="0" hidden="1">[13]перекрестка!$F$42:$H$46,[13]перекрестка!$F$49:$G$49,[13]перекрестка!$F$50:$H$54,[13]перекрестка!$F$55:$G$55,[13]перекрестка!$F$56:$H$60</definedName>
    <definedName name="P10_T1_Protect" hidden="1">[13]перекрестка!$F$42:$H$46,[13]перекрестка!$F$49:$G$49,[13]перекрестка!$F$50:$H$54,[13]перекрестка!$F$55:$G$55,[13]перекрестка!$F$56:$H$60</definedName>
    <definedName name="P10_T28_Protection">'[5]28'!$G$167:$H$169,'[5]28'!$D$172:$E$174,'[5]28'!$G$172:$H$174,'[5]28'!$D$178:$E$180,'[5]28'!$G$178:$H$181,'[5]28'!$D$184:$E$186,'[5]28'!$G$184:$H$186</definedName>
    <definedName name="P11_T1_Protect" localSheetId="0" hidden="1">[13]перекрестка!$F$62:$H$66,[13]перекрестка!$F$68:$H$72,[13]перекрестка!$F$74:$H$78,[13]перекрестка!$F$80:$H$84,[13]перекрестка!$F$89:$G$89</definedName>
    <definedName name="P11_T1_Protect" hidden="1">[13]перекрестка!$F$62:$H$66,[13]перекрестка!$F$68:$H$72,[13]перекрестка!$F$74:$H$78,[13]перекрестка!$F$80:$H$84,[13]перекрестка!$F$89:$G$89</definedName>
    <definedName name="P11_T28_Protection">'[5]28'!$D$193:$E$195,'[5]28'!$G$193:$H$195,'[5]28'!$D$198:$E$200,'[5]28'!$G$198:$H$200,'[5]28'!$D$204:$E$206,'[5]28'!$G$204:$H$206,'[5]28'!$D$210:$E$212,'[5]28'!$B$68:$B$70</definedName>
    <definedName name="P12_T1_Protect" localSheetId="0" hidden="1">[13]перекрестка!$F$90:$H$94,[13]перекрестка!$F$95:$G$95,[13]перекрестка!$F$96:$H$100,[13]перекрестка!$F$102:$H$106,[13]перекрестка!$F$108:$H$112</definedName>
    <definedName name="P12_T1_Protect" hidden="1">[13]перекрестка!$F$90:$H$94,[13]перекрестка!$F$95:$G$95,[13]перекрестка!$F$96:$H$100,[13]перекрестка!$F$102:$H$106,[13]перекрестка!$F$108:$H$112</definedName>
    <definedName name="P12_T28_Protection" localSheetId="0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T1_Protect" localSheetId="0" hidden="1">[13]перекрестка!$F$114:$H$118,[13]перекрестка!$F$120:$H$124,[13]перекрестка!$F$127:$G$127,[13]перекрестка!$F$128:$H$132,[13]перекрестка!$F$133:$G$133</definedName>
    <definedName name="P13_T1_Protect" hidden="1">[13]перекрестка!$F$114:$H$118,[13]перекрестка!$F$120:$H$124,[13]перекрестка!$F$127:$G$127,[13]перекрестка!$F$128:$H$132,[13]перекрестка!$F$133:$G$133</definedName>
    <definedName name="P14_T1_Protect" localSheetId="0" hidden="1">[13]перекрестка!$F$134:$H$138,[13]перекрестка!$F$140:$H$144,[13]перекрестка!$F$146:$H$150,[13]перекрестка!$F$152:$H$156,[13]перекрестка!$F$158:$H$162</definedName>
    <definedName name="P14_T1_Protect" hidden="1">[13]перекрестка!$F$134:$H$138,[13]перекрестка!$F$140:$H$144,[13]перекрестка!$F$146:$H$150,[13]перекрестка!$F$152:$H$156,[13]перекрестка!$F$158:$H$162</definedName>
    <definedName name="P15_T1_Protect" localSheetId="0" hidden="1">[13]перекрестка!$J$158:$K$162,[13]перекрестка!$J$152:$K$156,[13]перекрестка!$J$146:$K$150,[13]перекрестка!$J$140:$K$144,[13]перекрестка!$J$11</definedName>
    <definedName name="P15_T1_Protect" hidden="1">[13]перекрестка!$J$158:$K$162,[13]перекрестка!$J$152:$K$156,[13]перекрестка!$J$146:$K$150,[13]перекрестка!$J$140:$K$144,[13]перекрестка!$J$11</definedName>
    <definedName name="P16_T1_Protect" localSheetId="0" hidden="1">[13]перекрестка!$J$12:$K$16,[13]перекрестка!$J$17,[13]перекрестка!$J$18:$K$22,[13]перекрестка!$J$24:$K$28,[13]перекрестка!$J$30:$K$34,[13]перекрестка!$F$23:$G$23</definedName>
    <definedName name="P16_T1_Protect" hidden="1">[13]перекрестка!$J$12:$K$16,[13]перекрестка!$J$17,[13]перекрестка!$J$18:$K$22,[13]перекрестка!$J$24:$K$28,[13]перекрестка!$J$30:$K$34,[13]перекрестка!$F$23:$G$23</definedName>
    <definedName name="P17_T1_Protect" localSheetId="0" hidden="1">[13]перекрестка!$F$29:$G$29,[13]перекрестка!$F$61:$G$61,[13]перекрестка!$F$67:$G$67,[13]перекрестка!$F$101:$G$101,[13]перекрестка!$F$107:$G$107</definedName>
    <definedName name="P17_T1_Protect" hidden="1">[13]перекрестка!$F$29:$G$29,[13]перекрестка!$F$61:$G$61,[13]перекрестка!$F$67:$G$67,[13]перекрестка!$F$101:$G$101,[13]перекрестка!$F$107:$G$107</definedName>
    <definedName name="P18_T1_Protect" localSheetId="0" hidden="1">[13]перекрестка!$F$139:$G$139,[13]перекрестка!$F$145:$G$145,[13]перекрестка!$J$36:$K$40,'приложение 1.1 (2012-2014) (2)'!P1_T1_Protect,'приложение 1.1 (2012-2014) (2)'!P2_T1_Protect,'приложение 1.1 (2012-2014) (2)'!P3_T1_Protect,'приложение 1.1 (2012-2014) (2)'!P4_T1_Protect</definedName>
    <definedName name="P18_T1_Protect" hidden="1">[13]перекрестка!$F$139:$G$139,[13]перекрестка!$F$145:$G$145,[13]перекрестка!$J$36:$K$40,P1_T1_Protect,P2_T1_Protect,P3_T1_Protect,P4_T1_Protect</definedName>
    <definedName name="P19_T1_Protect" localSheetId="0" hidden="1">'приложение 1.1 (2012-2014) (2)'!P5_T1_Protect,'приложение 1.1 (2012-2014) (2)'!P6_T1_Protect,'приложение 1.1 (2012-2014) (2)'!P7_T1_Protect,'приложение 1.1 (2012-2014) (2)'!P8_T1_Protect,'приложение 1.1 (2012-2014) (2)'!P9_T1_Protect,'приложение 1.1 (2012-2014) (2)'!P10_T1_Protect,'приложение 1.1 (2012-2014) (2)'!P11_T1_Protect,'приложение 1.1 (2012-2014) (2)'!P12_T1_Protect,'приложение 1.1 (2012-2014) (2)'!P13_T1_Protect,'приложение 1.1 (2012-2014) (2)'!P14_T1_Protect</definedName>
    <definedName name="P19_T1_Protect" hidden="1">P5_T1_Protect,P6_T1_Protect,P7_T1_Protect,P8_T1_Protect,P9_T1_Protect,P10_T1_Protect,P11_T1_Protect,P12_T1_Protect,P13_T1_Protect,P14_T1_Protect</definedName>
    <definedName name="P2_SCOPE_16_PRT" localSheetId="0" hidden="1">'[12]16'!$E$38:$I$38,'[12]16'!$E$41:$I$41,'[12]16'!$E$45:$I$47,'[12]16'!$E$49:$I$49,'[12]16'!$E$53:$I$54,'[12]16'!$E$56:$I$57,'[12]16'!$E$59:$I$59,'[12]16'!$E$9:$I$13</definedName>
    <definedName name="P2_SCOPE_16_PRT" hidden="1">'[12]16'!$E$38:$I$38,'[12]16'!$E$41:$I$41,'[12]16'!$E$45:$I$47,'[12]16'!$E$49:$I$49,'[12]16'!$E$53:$I$54,'[12]16'!$E$56:$I$57,'[12]16'!$E$59:$I$59,'[12]16'!$E$9:$I$13</definedName>
    <definedName name="P2_SCOPE_4_PRT" localSheetId="0" hidden="1">'[12]4'!$P$25:$S$25,'[12]4'!$P$27:$S$31,'[12]4'!$U$14:$X$20,'[12]4'!$U$23:$X$23,'[12]4'!$U$25:$X$25,'[12]4'!$U$27:$X$31,'[12]4'!$Z$14:$AC$20,'[12]4'!$Z$23:$AC$23,'[12]4'!$Z$25:$AC$25</definedName>
    <definedName name="P2_SCOPE_4_PRT" hidden="1">'[12]4'!$P$25:$S$25,'[12]4'!$P$27:$S$31,'[12]4'!$U$14:$X$20,'[12]4'!$U$23:$X$23,'[12]4'!$U$25:$X$25,'[12]4'!$U$27:$X$31,'[12]4'!$Z$14:$AC$20,'[12]4'!$Z$23:$AC$23,'[12]4'!$Z$25:$AC$25</definedName>
    <definedName name="P2_SCOPE_5_PRT" localSheetId="0" hidden="1">'[12]5'!$P$25:$S$25,'[12]5'!$P$27:$S$31,'[12]5'!$U$14:$X$21,'[12]5'!$U$23:$X$23,'[12]5'!$U$25:$X$25,'[12]5'!$U$27:$X$31,'[12]5'!$Z$14:$AC$21,'[12]5'!$Z$23:$AC$23,'[12]5'!$Z$25:$AC$25</definedName>
    <definedName name="P2_SCOPE_5_PRT" hidden="1">'[12]5'!$P$25:$S$25,'[12]5'!$P$27:$S$31,'[12]5'!$U$14:$X$21,'[12]5'!$U$23:$X$23,'[12]5'!$U$25:$X$25,'[12]5'!$U$27:$X$31,'[12]5'!$Z$14:$AC$21,'[12]5'!$Z$23:$AC$23,'[12]5'!$Z$25:$AC$25</definedName>
    <definedName name="P2_SCOPE_F1_PRT" localSheetId="0" hidden="1">'[12]Ф-1 (для АО-энерго)'!$D$56:$E$59,'[12]Ф-1 (для АО-энерго)'!$D$34:$E$50,'[12]Ф-1 (для АО-энерго)'!$D$32:$E$32,'[12]Ф-1 (для АО-энерго)'!$D$23:$E$30</definedName>
    <definedName name="P2_SCOPE_F1_PRT" hidden="1">'[12]Ф-1 (для АО-энерго)'!$D$56:$E$59,'[12]Ф-1 (для АО-энерго)'!$D$34:$E$50,'[12]Ф-1 (для АО-энерго)'!$D$32:$E$32,'[12]Ф-1 (для АО-энерго)'!$D$23:$E$30</definedName>
    <definedName name="P2_SCOPE_F2_PRT" localSheetId="0" hidden="1">'[12]Ф-2 (для АО-энерго)'!$D$52:$G$54,'[12]Ф-2 (для АО-энерго)'!$C$21:$E$42,'[12]Ф-2 (для АО-энерго)'!$A$12:$E$12,'[12]Ф-2 (для АО-энерго)'!$C$8:$E$11</definedName>
    <definedName name="P2_SCOPE_F2_PRT" hidden="1">'[12]Ф-2 (для АО-энерго)'!$D$52:$G$54,'[12]Ф-2 (для АО-энерго)'!$C$21:$E$42,'[12]Ф-2 (для АО-энерго)'!$A$12:$E$12,'[12]Ф-2 (для АО-энерго)'!$C$8:$E$11</definedName>
    <definedName name="P2_SCOPE_PER_PRT" localSheetId="0" hidden="1">[12]перекрестка!$N$14:$N$25,[12]перекрестка!$N$27:$N$31,[12]перекрестка!$J$27:$K$31,[12]перекрестка!$F$27:$H$31,[12]перекрестка!$F$33:$H$37</definedName>
    <definedName name="P2_SCOPE_PER_PRT" hidden="1">[12]перекрестка!$N$14:$N$25,[12]перекрестка!$N$27:$N$31,[12]перекрестка!$J$27:$K$31,[12]перекрестка!$F$27:$H$31,[12]перекрестка!$F$33:$H$37</definedName>
    <definedName name="P2_SCOPE_SV_PRT" localSheetId="0" hidden="1">[12]свод!$E$58:$I$63,[12]свод!$E$72:$I$79,[12]свод!$E$81:$I$81,[12]свод!$E$85:$H$88,[12]свод!$E$90:$I$90,[12]свод!$E$107:$I$112,[12]свод!$E$114:$I$117</definedName>
    <definedName name="P2_SCOPE_SV_PRT" hidden="1">[12]свод!$E$58:$I$63,[12]свод!$E$72:$I$79,[12]свод!$E$81:$I$81,[12]свод!$E$85:$H$88,[12]свод!$E$90:$I$90,[12]свод!$E$107:$I$112,[12]свод!$E$114:$I$117</definedName>
    <definedName name="P2_T1_Protect" localSheetId="0" hidden="1">[13]перекрестка!$J$68:$K$72,[13]перекрестка!$J$74:$K$78,[13]перекрестка!$J$80:$K$84,[13]перекрестка!$J$89,[13]перекрестка!$J$90:$K$94,[13]перекрестка!$J$95</definedName>
    <definedName name="P2_T1_Protect" hidden="1">[13]перекрестка!$J$68:$K$72,[13]перекрестка!$J$74:$K$78,[13]перекрестка!$J$80:$K$84,[13]перекрестка!$J$89,[13]перекрестка!$J$90:$K$94,[13]перекрестка!$J$95</definedName>
    <definedName name="P2_T17?L4">'[5]29'!$J$9:$J$16,'[5]29'!$M$9:$M$16,'[5]29'!$P$9:$P$16,'[5]29'!$G$44:$G$51,'[5]29'!$J$44:$J$51,'[5]29'!$M$44:$M$51,'[5]29'!$M$35:$M$42,'[5]29'!$P$35:$P$42,'[5]29'!$P$44:$P$51</definedName>
    <definedName name="P2_T17?unit?РУБ.ГКАЛ">'[5]29'!$I$18:$I$25,'[5]29'!$L$9:$L$16,'[5]29'!$L$18:$L$25,'[5]29'!$O$9:$O$16,'[5]29'!$F$35:$F$42,'[5]29'!$I$35:$I$42,'[5]29'!$L$35:$L$42,'[5]29'!$O$35:$O$51</definedName>
    <definedName name="P2_T17?unit?ТГКАЛ">'[5]29'!$J$9:$J$16,'[5]29'!$M$9:$M$16,'[5]29'!$P$9:$P$16,'[5]29'!$M$35:$M$42,'[5]29'!$P$35:$P$42,'[5]29'!$G$44:$G$51,'[5]29'!$J$44:$J$51,'[5]29'!$M$44:$M$51,'[5]29'!$P$44:$P$51</definedName>
    <definedName name="P2_T17_Protection">'[5]29'!$F$19:$G$19,'[5]29'!$F$21:$G$25,'[5]29'!$F$27:$G$27,'[5]29'!$F$29:$G$33,'[5]29'!$F$36:$G$36,'[5]29'!$F$38:$G$42,'[5]29'!$F$45:$G$45,'[5]29'!$F$47:$G$51</definedName>
    <definedName name="P2_T21_Protection">'[5]21'!$E$20:$E$22,'[5]21'!$G$20:$K$22,'[5]21'!$M$20:$M$22,'[5]21'!$O$20:$S$22,'[5]21'!$E$26:$E$28,'[5]21'!$G$26:$K$28,'[5]21'!$M$26:$M$28,'[5]21'!$O$26:$S$28</definedName>
    <definedName name="P2_T25_protection">'[5]25'!$L$35:$O$37,'[5]25'!$L$41:$O$42,'[5]25'!$Q$8:$T$21,'[5]25'!$Q$24:$T$28,'[5]25'!$Q$30:$T$33,'[5]25'!$Q$35:$T$37,'[5]25'!$Q$41:$T$42,'[5]25'!$B$35:$B$37</definedName>
    <definedName name="P2_T26_Protection">'[5]26'!$F$34:$I$36,'[5]26'!$K$8:$N$8,'[5]26'!$K$10:$N$11,'[5]26'!$K$13:$N$15,'[5]26'!$K$18:$N$19,'[5]26'!$K$22:$N$24,'[5]26'!$K$26:$N$26,'[5]26'!$K$29:$N$32</definedName>
    <definedName name="P2_T27_Protection">'[5]27'!$F$34:$I$36,'[5]27'!$K$8:$N$8,'[5]27'!$K$10:$N$11,'[5]27'!$K$13:$N$15,'[5]27'!$K$18:$N$19,'[5]27'!$K$22:$N$24,'[5]27'!$K$26:$N$26,'[5]27'!$K$29:$N$32</definedName>
    <definedName name="P2_T28?axis?R?ПЭ">'[5]28'!$D$68:$I$70,'[5]28'!$D$74:$I$76,'[5]28'!$D$80:$I$82,'[5]28'!$D$89:$I$91,'[5]28'!$D$94:$I$96,'[5]28'!$D$100:$I$102,'[5]28'!$D$106:$I$108,'[5]28'!$D$115:$I$117</definedName>
    <definedName name="P2_T28?axis?R?ПЭ?">'[5]28'!$B$68:$B$70,'[5]28'!$B$74:$B$76,'[5]28'!$B$80:$B$82,'[5]28'!$B$89:$B$91,'[5]28'!$B$94:$B$96,'[5]28'!$B$100:$B$102,'[5]28'!$B$106:$B$108,'[5]28'!$B$115:$B$117</definedName>
    <definedName name="P2_T28_Protection">'[5]28'!$B$126:$B$128,'[5]28'!$B$132:$B$134,'[5]28'!$B$141:$B$143,'[5]28'!$B$146:$B$148,'[5]28'!$B$152:$B$154,'[5]28'!$B$158:$B$160,'[5]28'!$B$167:$B$169</definedName>
    <definedName name="P2_T4_Protect" localSheetId="0" hidden="1">'[13]4'!$Q$22:$T$22,'[13]4'!$Q$24:$T$28,'[13]4'!$V$24:$Y$28,'[13]4'!$V$22:$Y$22,'[13]4'!$V$20:$Y$20,'[13]4'!$V$11:$Y$17,'[13]4'!$AA$11:$AD$17,'[13]4'!$AA$20:$AD$20,'[13]4'!$AA$22:$AD$22</definedName>
    <definedName name="P2_T4_Protect" hidden="1">'[13]4'!$Q$22:$T$22,'[13]4'!$Q$24:$T$28,'[13]4'!$V$24:$Y$28,'[13]4'!$V$22:$Y$22,'[13]4'!$V$20:$Y$20,'[13]4'!$V$11:$Y$17,'[13]4'!$AA$11:$AD$17,'[13]4'!$AA$20:$AD$20,'[13]4'!$AA$22:$AD$22</definedName>
    <definedName name="P3_SCOPE_F1_PRT" localSheetId="0" hidden="1">'[12]Ф-1 (для АО-энерго)'!$E$16:$E$17,'[12]Ф-1 (для АО-энерго)'!$C$4:$D$4,'[12]Ф-1 (для АО-энерго)'!$C$7:$E$10,'[12]Ф-1 (для АО-энерго)'!$A$11:$E$11</definedName>
    <definedName name="P3_SCOPE_F1_PRT" hidden="1">'[12]Ф-1 (для АО-энерго)'!$E$16:$E$17,'[12]Ф-1 (для АО-энерго)'!$C$4:$D$4,'[12]Ф-1 (для АО-энерго)'!$C$7:$E$10,'[12]Ф-1 (для АО-энерго)'!$A$11:$E$11</definedName>
    <definedName name="P3_SCOPE_PER_PRT" localSheetId="0" hidden="1">[12]перекрестка!$J$33:$K$37,[12]перекрестка!$N$33:$N$37,[12]перекрестка!$F$39:$H$43,[12]перекрестка!$J$39:$K$43,[12]перекрестка!$N$39:$N$43</definedName>
    <definedName name="P3_SCOPE_PER_PRT" hidden="1">[12]перекрестка!$J$33:$K$37,[12]перекрестка!$N$33:$N$37,[12]перекрестка!$F$39:$H$43,[12]перекрестка!$J$39:$K$43,[12]перекрестка!$N$39:$N$43</definedName>
    <definedName name="P3_SCOPE_SV_PRT" localSheetId="0" hidden="1">[12]свод!$E$121:$I$121,[12]свод!$E$124:$H$127,[12]свод!$D$135:$G$135,[12]свод!$I$135:$I$140,[12]свод!$H$137:$H$140,[12]свод!$D$138:$G$140,[12]свод!$E$15:$I$16</definedName>
    <definedName name="P3_SCOPE_SV_PRT" hidden="1">[12]свод!$E$121:$I$121,[12]свод!$E$124:$H$127,[12]свод!$D$135:$G$135,[12]свод!$I$135:$I$140,[12]свод!$H$137:$H$140,[12]свод!$D$138:$G$140,[12]свод!$E$15:$I$16</definedName>
    <definedName name="P3_T1_Protect" localSheetId="0" hidden="1">[13]перекрестка!$J$96:$K$100,[13]перекрестка!$J$102:$K$106,[13]перекрестка!$J$108:$K$112,[13]перекрестка!$J$114:$K$118,[13]перекрестка!$J$120:$K$124</definedName>
    <definedName name="P3_T1_Protect" hidden="1">[13]перекрестка!$J$96:$K$100,[13]перекрестка!$J$102:$K$106,[13]перекрестка!$J$108:$K$112,[13]перекрестка!$J$114:$K$118,[13]перекрестка!$J$120:$K$124</definedName>
    <definedName name="P3_T17_Protection">'[5]29'!$F$53:$G$53,'[5]29'!$F$55:$G$59,'[5]29'!$I$55:$J$59,'[5]29'!$I$53:$J$53,'[5]29'!$I$47:$J$51,'[5]29'!$I$45:$J$45,'[5]29'!$I$38:$J$42,'[5]29'!$I$36:$J$36</definedName>
    <definedName name="P3_T21_Protection" localSheetId="0">'[5]21'!$E$31:$E$33,'[5]21'!$G$31:$K$33,'[5]21'!$B$14:$B$16,'[5]21'!$B$20:$B$22,'[5]21'!$B$26:$B$28,'[5]21'!$B$31:$B$33,'[5]21'!$M$31:$M$33,P1_T21_Protection</definedName>
    <definedName name="P3_T21_Protection">'[5]21'!$E$31:$E$33,'[5]21'!$G$31:$K$33,'[5]21'!$B$14:$B$16,'[5]21'!$B$20:$B$22,'[5]21'!$B$26:$B$28,'[5]21'!$B$31:$B$33,'[5]21'!$M$31:$M$33,P1_T21_Protection</definedName>
    <definedName name="P3_T27_Protection">'[5]27'!$K$34:$N$36,'[5]27'!$P$8:$S$8,'[5]27'!$P$10:$S$11,'[5]27'!$P$13:$S$15,'[5]27'!$P$18:$S$19,'[5]27'!$P$22:$S$24,'[5]27'!$P$26:$S$26,'[5]27'!$P$29:$S$32</definedName>
    <definedName name="P3_T28?axis?R?ПЭ">'[5]28'!$D$120:$I$122,'[5]28'!$D$126:$I$128,'[5]28'!$D$132:$I$134,'[5]28'!$D$141:$I$143,'[5]28'!$D$146:$I$148,'[5]28'!$D$152:$I$154,'[5]28'!$D$158:$I$160</definedName>
    <definedName name="P3_T28?axis?R?ПЭ?">'[5]28'!$B$120:$B$122,'[5]28'!$B$126:$B$128,'[5]28'!$B$132:$B$134,'[5]28'!$B$141:$B$143,'[5]28'!$B$146:$B$148,'[5]28'!$B$152:$B$154,'[5]28'!$B$158:$B$160</definedName>
    <definedName name="P3_T28_Protection">'[5]28'!$B$172:$B$174,'[5]28'!$B$178:$B$180,'[5]28'!$B$184:$B$186,'[5]28'!$B$193:$B$195,'[5]28'!$B$198:$B$200,'[5]28'!$B$204:$B$206,'[5]28'!$B$210:$B$212</definedName>
    <definedName name="P4_SCOPE_F1_PRT" localSheetId="0" hidden="1">'[12]Ф-1 (для АО-энерго)'!$C$13:$E$13,'[12]Ф-1 (для АО-энерго)'!$A$14:$E$14,'[12]Ф-1 (для АО-энерго)'!$C$23:$C$50,'[12]Ф-1 (для АО-энерго)'!$C$54:$C$95</definedName>
    <definedName name="P4_SCOPE_F1_PRT" hidden="1">'[12]Ф-1 (для АО-энерго)'!$C$13:$E$13,'[12]Ф-1 (для АО-энерго)'!$A$14:$E$14,'[12]Ф-1 (для АО-энерго)'!$C$23:$C$50,'[12]Ф-1 (для АО-энерго)'!$C$54:$C$95</definedName>
    <definedName name="P4_SCOPE_PER_PRT" localSheetId="0" hidden="1">[12]перекрестка!$F$45:$H$49,[12]перекрестка!$J$45:$K$49,[12]перекрестка!$N$45:$N$49,[12]перекрестка!$F$53:$G$64,[12]перекрестка!$H$54:$H$58</definedName>
    <definedName name="P4_SCOPE_PER_PRT" hidden="1">[12]перекрестка!$F$45:$H$49,[12]перекрестка!$J$45:$K$49,[12]перекрестка!$N$45:$N$49,[12]перекрестка!$F$53:$G$64,[12]перекрестка!$H$54:$H$58</definedName>
    <definedName name="P4_T1_Protect" localSheetId="0" hidden="1">[13]перекрестка!$J$127,[13]перекрестка!$J$128:$K$132,[13]перекрестка!$J$133,[13]перекрестка!$J$134:$K$138,[13]перекрестка!$N$11:$N$22,[13]перекрестка!$N$24:$N$28</definedName>
    <definedName name="P4_T1_Protect" hidden="1">[13]перекрестка!$J$127,[13]перекрестка!$J$128:$K$132,[13]перекрестка!$J$133,[13]перекрестка!$J$134:$K$138,[13]перекрестка!$N$11:$N$22,[13]перекрестка!$N$24:$N$28</definedName>
    <definedName name="P4_T17_Protection">'[5]29'!$I$29:$J$33,'[5]29'!$I$27:$J$27,'[5]29'!$I$21:$J$25,'[5]29'!$I$19:$J$19,'[5]29'!$I$12:$J$16,'[5]29'!$I$10:$J$10,'[5]29'!$L$10:$M$10,'[5]29'!$L$12:$M$16</definedName>
    <definedName name="P4_T28?axis?R?ПЭ">'[5]28'!$D$167:$I$169,'[5]28'!$D$172:$I$174,'[5]28'!$D$178:$I$180,'[5]28'!$D$184:$I$186,'[5]28'!$D$193:$I$195,'[5]28'!$D$198:$I$200,'[5]28'!$D$204:$I$206</definedName>
    <definedName name="P4_T28?axis?R?ПЭ?">'[5]28'!$B$167:$B$169,'[5]28'!$B$172:$B$174,'[5]28'!$B$178:$B$180,'[5]28'!$B$184:$B$186,'[5]28'!$B$193:$B$195,'[5]28'!$B$198:$B$200,'[5]28'!$B$204:$B$206</definedName>
    <definedName name="P4_T28_Protection">'[5]28'!$B$219:$B$221,'[5]28'!$B$224:$B$226,'[5]28'!$B$230:$B$232,'[5]28'!$B$236:$B$238,'[5]28'!$B$245:$B$247,'[5]28'!$B$250:$B$252,'[5]28'!$B$256:$B$258</definedName>
    <definedName name="P5_SCOPE_PER_PRT" localSheetId="0" hidden="1">[12]перекрестка!$H$60:$H$64,[12]перекрестка!$J$53:$J$64,[12]перекрестка!$K$54:$K$58,[12]перекрестка!$K$60:$K$64,[12]перекрестка!$N$53:$N$64</definedName>
    <definedName name="P5_SCOPE_PER_PRT" hidden="1">[12]перекрестка!$H$60:$H$64,[12]перекрестка!$J$53:$J$64,[12]перекрестка!$K$54:$K$58,[12]перекрестка!$K$60:$K$64,[12]перекрестка!$N$53:$N$64</definedName>
    <definedName name="P5_T1_Protect" localSheetId="0" hidden="1">[13]перекрестка!$N$30:$N$34,[13]перекрестка!$N$36:$N$40,[13]перекрестка!$N$42:$N$46,[13]перекрестка!$N$49:$N$60,[13]перекрестка!$N$62:$N$66</definedName>
    <definedName name="P5_T1_Protect" hidden="1">[13]перекрестка!$N$30:$N$34,[13]перекрестка!$N$36:$N$40,[13]перекрестка!$N$42:$N$46,[13]перекрестка!$N$49:$N$60,[13]перекрестка!$N$62:$N$66</definedName>
    <definedName name="P5_T17_Protection">'[5]29'!$L$19:$M$19,'[5]29'!$L$21:$M$27,'[5]29'!$L$29:$M$33,'[5]29'!$L$36:$M$36,'[5]29'!$L$38:$M$42,'[5]29'!$L$45:$M$45,'[5]29'!$O$10:$P$10,'[5]29'!$O$12:$P$16</definedName>
    <definedName name="P5_T28?axis?R?ПЭ">'[5]28'!$D$210:$I$212,'[5]28'!$D$219:$I$221,'[5]28'!$D$224:$I$226,'[5]28'!$D$230:$I$232,'[5]28'!$D$236:$I$238,'[5]28'!$D$245:$I$247,'[5]28'!$D$250:$I$252</definedName>
    <definedName name="P5_T28?axis?R?ПЭ?">'[5]28'!$B$210:$B$212,'[5]28'!$B$219:$B$221,'[5]28'!$B$224:$B$226,'[5]28'!$B$230:$B$232,'[5]28'!$B$236:$B$238,'[5]28'!$B$245:$B$247,'[5]28'!$B$250:$B$252</definedName>
    <definedName name="P5_T28_Protection">'[5]28'!$B$262:$B$264,'[5]28'!$B$271:$B$273,'[5]28'!$B$276:$B$278,'[5]28'!$B$282:$B$284,'[5]28'!$B$288:$B$291,'[5]28'!$B$11:$B$13,'[5]28'!$B$16:$B$18,'[5]28'!$B$22:$B$24</definedName>
    <definedName name="P6_SCOPE_PER_PRT" localSheetId="0" hidden="1">[12]перекрестка!$F$66:$H$70,[12]перекрестка!$J$66:$K$70,[12]перекрестка!$N$66:$N$70,[12]перекрестка!$F$72:$H$76,[12]перекрестка!$J$72:$K$76</definedName>
    <definedName name="P6_SCOPE_PER_PRT" hidden="1">[12]перекрестка!$F$66:$H$70,[12]перекрестка!$J$66:$K$70,[12]перекрестка!$N$66:$N$70,[12]перекрестка!$F$72:$H$76,[12]перекрестка!$J$72:$K$76</definedName>
    <definedName name="P6_T1_Protect" localSheetId="0" hidden="1">[13]перекрестка!$N$68:$N$72,[13]перекрестка!$N$74:$N$78,[13]перекрестка!$N$80:$N$84,[13]перекрестка!$N$89:$N$100,[13]перекрестка!$N$102:$N$106</definedName>
    <definedName name="P6_T1_Protect" hidden="1">[13]перекрестка!$N$68:$N$72,[13]перекрестка!$N$74:$N$78,[13]перекрестка!$N$80:$N$84,[13]перекрестка!$N$89:$N$100,[13]перекрестка!$N$102:$N$106</definedName>
    <definedName name="P6_T17_Protection" localSheetId="0">'[5]29'!$O$19:$P$19,'[5]29'!$O$21:$P$25,'[5]29'!$O$27:$P$27,'[5]29'!$O$29:$P$33,'[5]29'!$O$36:$P$36,'[5]29'!$O$38:$P$42,'[5]29'!$O$45:$P$45,P1_T17_Protection</definedName>
    <definedName name="P6_T17_Protection">'[5]29'!$O$19:$P$19,'[5]29'!$O$21:$P$25,'[5]29'!$O$27:$P$27,'[5]29'!$O$29:$P$33,'[5]29'!$O$36:$P$36,'[5]29'!$O$38:$P$42,'[5]29'!$O$45:$P$45,P1_T17_Protection</definedName>
    <definedName name="P6_T28?axis?R?ПЭ" localSheetId="0">'[5]28'!$D$256:$I$258,'[5]28'!$D$262:$I$264,'[5]28'!$D$271:$I$273,'[5]28'!$D$276:$I$278,'[5]28'!$D$282:$I$284,'[5]28'!$D$288:$I$291,'[5]28'!$D$11:$I$13,P1_T28?axis?R?ПЭ</definedName>
    <definedName name="P6_T28?axis?R?ПЭ">'[5]28'!$D$256:$I$258,'[5]28'!$D$262:$I$264,'[5]28'!$D$271:$I$273,'[5]28'!$D$276:$I$278,'[5]28'!$D$282:$I$284,'[5]28'!$D$288:$I$291,'[5]28'!$D$11:$I$13,P1_T28?axis?R?ПЭ</definedName>
    <definedName name="P6_T28?axis?R?ПЭ?" localSheetId="0">'[5]28'!$B$256:$B$258,'[5]28'!$B$262:$B$264,'[5]28'!$B$271:$B$273,'[5]28'!$B$276:$B$278,'[5]28'!$B$282:$B$284,'[5]28'!$B$288:$B$291,'[5]28'!$B$11:$B$13,P1_T28?axis?R?ПЭ?</definedName>
    <definedName name="P6_T28?axis?R?ПЭ?">'[5]28'!$B$256:$B$258,'[5]28'!$B$262:$B$264,'[5]28'!$B$271:$B$273,'[5]28'!$B$276:$B$278,'[5]28'!$B$282:$B$284,'[5]28'!$B$288:$B$291,'[5]28'!$B$11:$B$13,P1_T28?axis?R?ПЭ?</definedName>
    <definedName name="P6_T28_Protection">'[5]28'!$B$28:$B$30,'[5]28'!$B$37:$B$39,'[5]28'!$B$42:$B$44,'[5]28'!$B$48:$B$50,'[5]28'!$B$54:$B$56,'[5]28'!$B$63:$B$65,'[5]28'!$G$210:$H$212,'[5]28'!$D$11:$E$13</definedName>
    <definedName name="P7_SCOPE_PER_PRT" localSheetId="0" hidden="1">[12]перекрестка!$N$72:$N$76,[12]перекрестка!$F$78:$H$82,[12]перекрестка!$J$78:$K$82,[12]перекрестка!$N$78:$N$82,[12]перекрестка!$F$84:$H$88</definedName>
    <definedName name="P7_SCOPE_PER_PRT" hidden="1">[12]перекрестка!$N$72:$N$76,[12]перекрестка!$F$78:$H$82,[12]перекрестка!$J$78:$K$82,[12]перекрестка!$N$78:$N$82,[12]перекрестка!$F$84:$H$88</definedName>
    <definedName name="P7_T1_Protect" localSheetId="0" hidden="1">[13]перекрестка!$N$108:$N$112,[13]перекрестка!$N$114:$N$118,[13]перекрестка!$N$120:$N$124,[13]перекрестка!$N$127:$N$138,[13]перекрестка!$N$140:$N$144</definedName>
    <definedName name="P7_T1_Protect" hidden="1">[13]перекрестка!$N$108:$N$112,[13]перекрестка!$N$114:$N$118,[13]перекрестка!$N$120:$N$124,[13]перекрестка!$N$127:$N$138,[13]перекрестка!$N$140:$N$144</definedName>
    <definedName name="P7_T28_Protection">'[5]28'!$G$11:$H$13,'[5]28'!$D$16:$E$18,'[5]28'!$G$16:$H$18,'[5]28'!$D$22:$E$24,'[5]28'!$G$22:$H$24,'[5]28'!$D$28:$E$30,'[5]28'!$G$28:$H$30,'[5]28'!$D$37:$E$39</definedName>
    <definedName name="P8_SCOPE_PER_PRT" localSheetId="0" hidden="1">[12]перекрестка!$J$84:$K$88,[12]перекрестка!$N$84:$N$88,[12]перекрестка!$F$14:$G$25,'приложение 1.1 (2012-2014) (2)'!P1_SCOPE_PER_PRT,'приложение 1.1 (2012-2014) (2)'!P2_SCOPE_PER_PRT,'приложение 1.1 (2012-2014) (2)'!P3_SCOPE_PER_PRT,'приложение 1.1 (2012-2014) (2)'!P4_SCOPE_PER_PRT</definedName>
    <definedName name="P8_SCOPE_PER_PRT" hidden="1">[12]перекрестка!$J$84:$K$88,[12]перекрестка!$N$84:$N$88,[12]перекрестка!$F$14:$G$25,P1_SCOPE_PER_PRT,P2_SCOPE_PER_PRT,P3_SCOPE_PER_PRT,P4_SCOPE_PER_PRT</definedName>
    <definedName name="P8_T1_Protect" localSheetId="0" hidden="1">[13]перекрестка!$N$146:$N$150,[13]перекрестка!$N$152:$N$156,[13]перекрестка!$N$158:$N$162,[13]перекрестка!$F$11:$G$11,[13]перекрестка!$F$12:$H$16</definedName>
    <definedName name="P8_T1_Protect" hidden="1">[13]перекрестка!$N$146:$N$150,[13]перекрестка!$N$152:$N$156,[13]перекрестка!$N$158:$N$162,[13]перекрестка!$F$11:$G$11,[13]перекрестка!$F$12:$H$16</definedName>
    <definedName name="P8_T28_Protection">'[5]28'!$G$37:$H$39,'[5]28'!$D$42:$E$44,'[5]28'!$G$42:$H$44,'[5]28'!$D$48:$E$50,'[5]28'!$G$48:$H$50,'[5]28'!$D$54:$E$56,'[5]28'!$G$54:$H$56,'[5]28'!$D$89:$E$91</definedName>
    <definedName name="P9_T1_Protect" localSheetId="0" hidden="1">[13]перекрестка!$F$17:$G$17,[13]перекрестка!$F$18:$H$22,[13]перекрестка!$F$24:$H$28,[13]перекрестка!$F$30:$H$34,[13]перекрестка!$F$36:$H$40</definedName>
    <definedName name="P9_T1_Protect" hidden="1">[13]перекрестка!$F$17:$G$17,[13]перекрестка!$F$18:$H$22,[13]перекрестка!$F$24:$H$28,[13]перекрестка!$F$30:$H$34,[13]перекрестка!$F$36:$H$40</definedName>
    <definedName name="P9_T28_Protection">'[5]28'!$G$89:$H$91,'[5]28'!$G$94:$H$96,'[5]28'!$D$94:$E$96,'[5]28'!$D$100:$E$102,'[5]28'!$G$100:$H$102,'[5]28'!$D$106:$E$108,'[5]28'!$G$106:$H$108,'[5]28'!$D$167:$E$169</definedName>
    <definedName name="PapExpas" localSheetId="0">#REF!</definedName>
    <definedName name="PapExpas">#REF!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 localSheetId="0">DATE(YEAR('приложение 1.1 (2012-2014) (2)'!Loan_Start),MONTH('приложение 1.1 (2012-2014) (2)'!Loan_Start)+Payment_Number,DAY('приложение 1.1 (2012-2014) (2)'!Loan_Start))</definedName>
    <definedName name="Payment_Date">DATE(YEAR(Loan_Start),MONTH(Loan_Start)+Payment_Number,DAY(Loan_Start))</definedName>
    <definedName name="Pbud601" localSheetId="0">#REF!</definedName>
    <definedName name="Pbud601">#REF!</definedName>
    <definedName name="Pbud655" localSheetId="0">#REF!</definedName>
    <definedName name="Pbud655">#REF!</definedName>
    <definedName name="Pbud98" localSheetId="0">#REF!</definedName>
    <definedName name="Pbud98">#REF!</definedName>
    <definedName name="Pcharg96" localSheetId="0">#REF!</definedName>
    <definedName name="Pcharg96">#REF!</definedName>
    <definedName name="Pcotisations" localSheetId="0">#REF!</definedName>
    <definedName name="Pcotisations">#REF!</definedName>
    <definedName name="Pcoubud" localSheetId="0">[9]Personnel!#REF!</definedName>
    <definedName name="Pcoubud">[9]Personnel!#REF!</definedName>
    <definedName name="PdgeccMO" localSheetId="0">#REF!</definedName>
    <definedName name="PdgeccMO">#REF!</definedName>
    <definedName name="PeffecBud" localSheetId="0">#REF!</definedName>
    <definedName name="PeffecBud">#REF!</definedName>
    <definedName name="Peffectif" localSheetId="0">#REF!</definedName>
    <definedName name="Peffectif">#REF!</definedName>
    <definedName name="PeffectifA" localSheetId="0">#REF!</definedName>
    <definedName name="PeffectifA">#REF!</definedName>
    <definedName name="Pfamo" localSheetId="0">#REF!</definedName>
    <definedName name="Pfamo">#REF!</definedName>
    <definedName name="PFAMO612642" localSheetId="0">#REF!</definedName>
    <definedName name="PFAMO612642">#REF!</definedName>
    <definedName name="Pgratif956" localSheetId="0">#REF!</definedName>
    <definedName name="Pgratif956">#REF!</definedName>
    <definedName name="Phsup" localSheetId="0">#REF!</definedName>
    <definedName name="Phsup">#REF!</definedName>
    <definedName name="Phsup98" localSheetId="0">#REF!</definedName>
    <definedName name="Phsup98">#REF!</definedName>
    <definedName name="Phypoaugmentation" localSheetId="0">#REF!</definedName>
    <definedName name="Phypoaugmentation">#REF!</definedName>
    <definedName name="Phypotheses" localSheetId="0">#REF!</definedName>
    <definedName name="Phypotheses">#REF!</definedName>
    <definedName name="Pmainoeuvre" localSheetId="0">#REF!</definedName>
    <definedName name="Pmainoeuvre">#REF!</definedName>
    <definedName name="polta" localSheetId="0">'[14]2001'!#REF!</definedName>
    <definedName name="polta">'[14]2001'!#REF!</definedName>
    <definedName name="popamia">#REF!</definedName>
    <definedName name="pp">#REF!</definedName>
    <definedName name="Princ" localSheetId="0">#REF!</definedName>
    <definedName name="Princ">#REF!</definedName>
    <definedName name="Print_Area_Reset" localSheetId="0">OFFSET('приложение 1.1 (2012-2014) (2)'!Full_Print,0,0,'приложение 1.1 (2012-2014) (2)'!Last_Row)</definedName>
    <definedName name="Print_Area_Reset">OFFSET(Full_Print,0,0,Last_Row)</definedName>
    <definedName name="promd_Запрос_с_16_по_19" localSheetId="0">#REF!</definedName>
    <definedName name="promd_Запрос_с_16_по_19">#REF!</definedName>
    <definedName name="qaz" localSheetId="0">'приложение 1.1 (2012-2014) (2)'!qaz</definedName>
    <definedName name="qaz">[0]!qaz</definedName>
    <definedName name="qq" localSheetId="0">'приложение 1.1 (2012-2014) (2)'!USD/1.701</definedName>
    <definedName name="qq">[0]!USD/1.701</definedName>
    <definedName name="QryRowStr_End_1.5">#N/A</definedName>
    <definedName name="QryRowStr_Start_1.5">#N/A</definedName>
    <definedName name="QryRowStrCount">2</definedName>
    <definedName name="R_r">#REF!</definedName>
    <definedName name="raion">'[11]Анкета (2)'!$B$8</definedName>
    <definedName name="Receipts_and_Disbursements">#REF!</definedName>
    <definedName name="Rent_and_Taxes">#REF!</definedName>
    <definedName name="Rep_cur">'[15]Расчет потоков без учета и.с.'!#REF!</definedName>
    <definedName name="repay1" localSheetId="0">#REF!</definedName>
    <definedName name="repay1">#REF!</definedName>
    <definedName name="Resnatur" localSheetId="0">#REF!</definedName>
    <definedName name="Resnatur">#REF!</definedName>
    <definedName name="Resnatur2" localSheetId="0">#REF!</definedName>
    <definedName name="Resnatur2">#REF!</definedName>
    <definedName name="RGK" localSheetId="0">#REF!</definedName>
    <definedName name="RGK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aries_Paid_1">#REF!</definedName>
    <definedName name="Salaries_Paid_2">#REF!</definedName>
    <definedName name="sansnom" localSheetId="0">[0]!NotesHyp</definedName>
    <definedName name="sansnom">[0]!NotesHyp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COPE_16_PRT" localSheetId="0">'приложение 1.1 (2012-2014) (2)'!P1_SCOPE_16_PRT,'приложение 1.1 (2012-2014) (2)'!P2_SCOPE_16_PRT</definedName>
    <definedName name="SCOPE_16_PRT">P1_SCOPE_16_PRT,P2_SCOPE_16_PRT</definedName>
    <definedName name="SCOPE_17.1_PRT" localSheetId="0">'[12]17.1'!$D$14:$F$17,'[12]17.1'!$D$19:$F$22,'[12]17.1'!$I$9:$I$12,'[12]17.1'!$I$14:$I$17,'[12]17.1'!$I$19:$I$22,'[12]17.1'!$D$9:$F$12</definedName>
    <definedName name="SCOPE_17.1_PRT">'[12]17.1'!$D$14:$F$17,'[12]17.1'!$D$19:$F$22,'[12]17.1'!$I$9:$I$12,'[12]17.1'!$I$14:$I$17,'[12]17.1'!$I$19:$I$22,'[12]17.1'!$D$9:$F$12</definedName>
    <definedName name="SCOPE_17_LD" localSheetId="0">#REF!</definedName>
    <definedName name="SCOPE_17_LD">#REF!</definedName>
    <definedName name="SCOPE_17_PRT" localSheetId="0">#REF!,#REF!,#REF!,#REF!,#REF!,#REF!,#REF!,'приложение 1.1 (2012-2014) (2)'!P1_SCOPE_17_PRT</definedName>
    <definedName name="SCOPE_17_PRT">#REF!,#REF!,#REF!,#REF!,#REF!,#REF!,#REF!,P1_SCOPE_17_PRT</definedName>
    <definedName name="SCOPE_24_LD" localSheetId="0">'[12]24'!$E$8:$J$47,'[12]24'!$E$49:$J$66</definedName>
    <definedName name="SCOPE_24_LD">'[12]24'!$E$8:$J$47,'[12]24'!$E$49:$J$66</definedName>
    <definedName name="SCOPE_24_PRT" localSheetId="0">'[12]24'!$E$41:$I$41,'[12]24'!$E$34:$I$34,'[12]24'!$E$36:$I$36,'[12]24'!$E$43:$I$43</definedName>
    <definedName name="SCOPE_24_PRT">'[12]24'!$E$41:$I$41,'[12]24'!$E$34:$I$34,'[12]24'!$E$36:$I$36,'[12]24'!$E$43:$I$43</definedName>
    <definedName name="SCOPE_25_PRT" localSheetId="0">'[12]25'!$E$20:$I$20,'[12]25'!$E$34:$I$34,'[12]25'!$E$41:$I$41,'[12]25'!$E$8:$I$10</definedName>
    <definedName name="SCOPE_25_PRT">'[12]25'!$E$20:$I$20,'[12]25'!$E$34:$I$34,'[12]25'!$E$41:$I$41,'[12]25'!$E$8:$I$10</definedName>
    <definedName name="SCOPE_4_PRT" localSheetId="0">'[12]4'!$Z$27:$AC$31,'[12]4'!$F$14:$I$20,'приложение 1.1 (2012-2014) (2)'!P1_SCOPE_4_PRT,'приложение 1.1 (2012-2014) (2)'!P2_SCOPE_4_PRT</definedName>
    <definedName name="SCOPE_4_PRT">'[12]4'!$Z$27:$AC$31,'[12]4'!$F$14:$I$20,P1_SCOPE_4_PRT,P2_SCOPE_4_PRT</definedName>
    <definedName name="SCOPE_5_PRT" localSheetId="0">'[12]5'!$Z$27:$AC$31,'[12]5'!$F$14:$I$21,'приложение 1.1 (2012-2014) (2)'!P1_SCOPE_5_PRT,'приложение 1.1 (2012-2014) (2)'!P2_SCOPE_5_PRT</definedName>
    <definedName name="SCOPE_5_PRT">'[12]5'!$Z$27:$AC$31,'[12]5'!$F$14:$I$21,P1_SCOPE_5_PRT,P2_SCOPE_5_PRT</definedName>
    <definedName name="SCOPE_F1_PRT" localSheetId="0">'[12]Ф-1 (для АО-энерго)'!$D$86:$E$95,'приложение 1.1 (2012-2014) (2)'!P1_SCOPE_F1_PRT,'приложение 1.1 (2012-2014) (2)'!P2_SCOPE_F1_PRT,'приложение 1.1 (2012-2014) (2)'!P3_SCOPE_F1_PRT,'приложение 1.1 (2012-2014) (2)'!P4_SCOPE_F1_PRT</definedName>
    <definedName name="SCOPE_F1_PRT">'[12]Ф-1 (для АО-энерго)'!$D$86:$E$95,P1_SCOPE_F1_PRT,P2_SCOPE_F1_PRT,P3_SCOPE_F1_PRT,P4_SCOPE_F1_PRT</definedName>
    <definedName name="SCOPE_F2_PRT" localSheetId="0">'[12]Ф-2 (для АО-энерго)'!$C$5:$D$5,'[12]Ф-2 (для АО-энерго)'!$C$52:$C$57,'[12]Ф-2 (для АО-энерго)'!$D$57:$G$57,'приложение 1.1 (2012-2014) (2)'!P1_SCOPE_F2_PRT,'приложение 1.1 (2012-2014) (2)'!P2_SCOPE_F2_PRT</definedName>
    <definedName name="SCOPE_F2_PRT">'[12]Ф-2 (для АО-энерго)'!$C$5:$D$5,'[12]Ф-2 (для АО-энерго)'!$C$52:$C$57,'[12]Ф-2 (для АО-энерго)'!$D$57:$G$57,P1_SCOPE_F2_PRT,P2_SCOPE_F2_PRT</definedName>
    <definedName name="SCOPE_PER_PRT" localSheetId="0">'приложение 1.1 (2012-2014) (2)'!P5_SCOPE_PER_PRT,'приложение 1.1 (2012-2014) (2)'!P6_SCOPE_PER_PRT,'приложение 1.1 (2012-2014) (2)'!P7_SCOPE_PER_PRT,'приложение 1.1 (2012-2014) (2)'!P8_SCOPE_PER_PRT</definedName>
    <definedName name="SCOPE_PER_PRT">P5_SCOPE_PER_PRT,P6_SCOPE_PER_PRT,P7_SCOPE_PER_PRT,P8_SCOPE_PER_PRT</definedName>
    <definedName name="SCOPE_SPR_PRT" localSheetId="0">[12]Справочники!$D$21:$J$22,[12]Справочники!$E$13:$I$14,[12]Справочники!$F$27:$H$28</definedName>
    <definedName name="SCOPE_SPR_PRT">[12]Справочники!$D$21:$J$22,[12]Справочники!$E$13:$I$14,[12]Справочники!$F$27:$H$28</definedName>
    <definedName name="SCOPE_SV_LD1" localSheetId="0">[12]свод!$E$104:$M$104,[12]свод!$E$106:$M$117,[12]свод!$E$120:$M$121,[12]свод!$E$123:$M$127,[12]свод!$E$10:$M$68,'приложение 1.1 (2012-2014) (2)'!P1_SCOPE_SV_LD1</definedName>
    <definedName name="SCOPE_SV_LD1">[12]свод!$E$104:$M$104,[12]свод!$E$106:$M$117,[12]свод!$E$120:$M$121,[12]свод!$E$123:$M$127,[12]свод!$E$10:$M$68,P1_SCOPE_SV_LD1</definedName>
    <definedName name="SCOPE_SV_PRT" localSheetId="0">'приложение 1.1 (2012-2014) (2)'!P1_SCOPE_SV_PRT,'приложение 1.1 (2012-2014) (2)'!P2_SCOPE_SV_PRT,'приложение 1.1 (2012-2014) (2)'!P3_SCOPE_SV_PRT</definedName>
    <definedName name="SCOPE_SV_PRT">P1_SCOPE_SV_PRT,P2_SCOPE_SV_PRT,P3_SCOPE_SV_PRT</definedName>
    <definedName name="sencount" hidden="1">1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eet2?prefix?">"H"</definedName>
    <definedName name="shit" localSheetId="0">'приложение 1.1 (2012-2014) (2)'!shit</definedName>
    <definedName name="shit">[0]!shit</definedName>
    <definedName name="SMappros" localSheetId="0">[9]SMetstrait!$B$6:$W$57,[9]SMetstrait!$B$59:$W$113</definedName>
    <definedName name="SMappros">[9]SMetstrait!$B$6:$W$57,[9]SMetstrait!$B$59:$W$113</definedName>
    <definedName name="Soude" localSheetId="0">#REF!</definedName>
    <definedName name="Soude">#REF!</definedName>
    <definedName name="SoudeP97" localSheetId="0">#REF!</definedName>
    <definedName name="SoudeP97">#REF!</definedName>
    <definedName name="Staffing_Plan_1">#REF!</definedName>
    <definedName name="Staffing_Plan_2">#REF!</definedName>
    <definedName name="Statement_of_Cash_Flows">#REF!</definedName>
    <definedName name="station" localSheetId="0">#REF!</definedName>
    <definedName name="station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t_year">#REF!</definedName>
    <definedName name="T1_Protect" localSheetId="0">'приложение 1.1 (2012-2014) (2)'!P15_T1_Protect,'приложение 1.1 (2012-2014) (2)'!P16_T1_Protect,'приложение 1.1 (2012-2014) (2)'!P17_T1_Protect,'приложение 1.1 (2012-2014) (2)'!P18_T1_Protect,'приложение 1.1 (2012-2014) (2)'!P19_T1_Protect</definedName>
    <definedName name="T1_Protect">P15_T1_Protect,P16_T1_Protect,P17_T1_Protect,P18_T1_Protect,P19_T1_Protect</definedName>
    <definedName name="T11?Data">#N/A</definedName>
    <definedName name="T15_Protect" localSheetId="0">'[13]15'!$E$25:$I$29,'[13]15'!$E$31:$I$34,'[13]15'!$E$36:$I$38,'[13]15'!$E$42:$I$43,'[13]15'!$E$9:$I$17,'[13]15'!$B$36:$B$38,'[13]15'!$E$19:$I$21</definedName>
    <definedName name="T15_Protect">'[13]15'!$E$25:$I$29,'[13]15'!$E$31:$I$34,'[13]15'!$E$36:$I$38,'[13]15'!$E$42:$I$43,'[13]15'!$E$9:$I$17,'[13]15'!$B$36:$B$38,'[13]15'!$E$19:$I$21</definedName>
    <definedName name="T16_Protect" localSheetId="0">'[13]16'!$G$44:$K$44,'[13]16'!$G$7:$K$8,'приложение 1.1 (2012-2014) (2)'!P1_T16_Protect</definedName>
    <definedName name="T16_Protect">'[13]16'!$G$44:$K$44,'[13]16'!$G$7:$K$8,P1_T16_Protect</definedName>
    <definedName name="T17.1_Protect" localSheetId="0">'[13]17.1'!$D$14:$F$17,'[13]17.1'!$D$19:$F$22,'[13]17.1'!$I$9:$I$12,'[13]17.1'!$I$14:$I$17,'[13]17.1'!$I$19:$I$22,'[13]17.1'!$D$9:$F$12</definedName>
    <definedName name="T17.1_Protect">'[13]17.1'!$D$14:$F$17,'[13]17.1'!$D$19:$F$22,'[13]17.1'!$I$9:$I$12,'[13]17.1'!$I$14:$I$17,'[13]17.1'!$I$19:$I$22,'[13]17.1'!$D$9:$F$12</definedName>
    <definedName name="T17?L7">'[5]29'!$L$60,'[5]29'!$O$60,'[5]29'!$F$60,'[5]29'!$I$60</definedName>
    <definedName name="T17?unit?ГКАЛЧ">'[5]29'!$M$26:$M$33,'[5]29'!$P$26:$P$33,'[5]29'!$G$52:$G$59,'[5]29'!$J$52:$J$59,'[5]29'!$M$52:$M$59,'[5]29'!$P$52:$P$59,'[5]29'!$G$26:$G$33,'[5]29'!$J$26:$J$33</definedName>
    <definedName name="T17?unit?РУБ.ГКАЛ" localSheetId="0">'[5]29'!$O$18:$O$25,P1_T17?unit?РУБ.ГКАЛ,P2_T17?unit?РУБ.ГКАЛ</definedName>
    <definedName name="T17?unit?РУБ.ГКАЛ">'[5]29'!$O$18:$O$25,P1_T17?unit?РУБ.ГКАЛ,P2_T17?unit?РУБ.ГКАЛ</definedName>
    <definedName name="T17?unit?ТГКАЛ" localSheetId="0">'[5]29'!$P$18:$P$25,P1_T17?unit?ТГКАЛ,P2_T17?unit?ТГКАЛ</definedName>
    <definedName name="T17?unit?ТГКАЛ">'[5]29'!$P$18:$P$25,P1_T17?unit?ТГКАЛ,P2_T17?unit?ТГКАЛ</definedName>
    <definedName name="T17?unit?ТРУБ.ГКАЛЧ.МЕС">'[5]29'!$L$26:$L$33,'[5]29'!$O$26:$O$33,'[5]29'!$F$52:$F$59,'[5]29'!$I$52:$I$59,'[5]29'!$L$52:$L$59,'[5]29'!$O$52:$O$59,'[5]29'!$F$26:$F$33,'[5]29'!$I$26:$I$33</definedName>
    <definedName name="T17_Protect" localSheetId="0">'[13]21.3'!$E$54:$I$57,'[13]21.3'!$E$10:$I$10,P1_T17_Protect</definedName>
    <definedName name="T17_Protect">'[13]21.3'!$E$54:$I$57,'[13]21.3'!$E$10:$I$10,P1_T17_Protect</definedName>
    <definedName name="T17_Protection" localSheetId="0">P2_T17_Protection,P3_T17_Protection,P4_T17_Protection,P5_T17_Protection,'приложение 1.1 (2012-2014) (2)'!P6_T17_Protection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8.2?item_ext?СБЫТ" localSheetId="0">'[13]18.2'!#REF!,'[13]18.2'!#REF!</definedName>
    <definedName name="T18.2?item_ext?СБЫТ">'[13]18.2'!#REF!,'[13]18.2'!#REF!</definedName>
    <definedName name="T18.2?ВРАС" localSheetId="0">'[13]18.2'!$B$34:$B$36,'[13]18.2'!$B$28:$B$30</definedName>
    <definedName name="T18.2?ВРАС">'[13]18.2'!$B$34:$B$36,'[13]18.2'!$B$28:$B$30</definedName>
    <definedName name="T18.2_Protect" localSheetId="0">'[13]18.2'!$F$56:$J$57,'[13]18.2'!$F$60:$J$60,'[13]18.2'!$F$62:$J$65,'[13]18.2'!$F$6:$J$8,'приложение 1.1 (2012-2014) (2)'!P1_T18.2_Protect</definedName>
    <definedName name="T18.2_Protect">'[13]18.2'!$F$56:$J$57,'[13]18.2'!$F$60:$J$60,'[13]18.2'!$F$62:$J$65,'[13]18.2'!$F$6:$J$8,P1_T18.2_Protect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19?Data">'[5]19'!$J$8:$M$16,'[5]19'!$C$8:$H$16</definedName>
    <definedName name="T19_Protection">'[5]19'!$E$13:$H$13,'[5]19'!$E$15:$H$15,'[5]19'!$J$8:$M$11,'[5]19'!$J$13:$M$13,'[5]19'!$J$15:$M$15,'[5]19'!$E$4:$H$4,'[5]19'!$J$4:$M$4,'[5]19'!$E$8:$H$11</definedName>
    <definedName name="T2.1?Data">#N/A</definedName>
    <definedName name="T2.3_Protect" localSheetId="0">'[13]2.3'!$F$30:$G$34,'[13]2.3'!$H$24:$K$28</definedName>
    <definedName name="T2.3_Protect">'[13]2.3'!$F$30:$G$34,'[13]2.3'!$H$24:$K$28</definedName>
    <definedName name="T20.1?Columns" localSheetId="0">#REF!</definedName>
    <definedName name="T20.1?Columns">#REF!</definedName>
    <definedName name="T20.1?Investments" localSheetId="0">#REF!</definedName>
    <definedName name="T20.1?Investments">#REF!</definedName>
    <definedName name="T20.1?Scope" localSheetId="0">#REF!</definedName>
    <definedName name="T20.1?Scope">#REF!</definedName>
    <definedName name="T20.1_Protect" localSheetId="0">#REF!</definedName>
    <definedName name="T20.1_Protect">#REF!</definedName>
    <definedName name="T20?Columns" localSheetId="0">#REF!</definedName>
    <definedName name="T20?Columns">#REF!</definedName>
    <definedName name="T20?ItemComments" localSheetId="0">#REF!</definedName>
    <definedName name="T20?ItemComments">#REF!</definedName>
    <definedName name="T20?Items" localSheetId="0">#REF!</definedName>
    <definedName name="T20?Items">#REF!</definedName>
    <definedName name="T20?Scope" localSheetId="0">#REF!</definedName>
    <definedName name="T20?Scope">#REF!</definedName>
    <definedName name="T20?unit?МКВТЧ">'[5]20'!$C$13:$M$13,'[5]20'!$C$15:$M$19,'[5]20'!$C$8:$M$11</definedName>
    <definedName name="T20_Protect" localSheetId="0">#REF!,#REF!</definedName>
    <definedName name="T20_Protect">#REF!,#REF!</definedName>
    <definedName name="T20_Protection" localSheetId="0">'[5]20'!$E$8:$H$11,P1_T20_Protection</definedName>
    <definedName name="T20_Protection">'[5]20'!$E$8:$H$11,P1_T20_Protection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item_ext?СБЫТ" localSheetId="0">'[13]21.3'!#REF!,'[13]21.3'!#REF!</definedName>
    <definedName name="T21.3?item_ext?СБЫТ">'[13]21.3'!#REF!,'[13]21.3'!#REF!</definedName>
    <definedName name="T21.3?ВРАС" localSheetId="0">'[13]21.3'!$B$28:$B$30,'[13]21.3'!$B$48:$B$50</definedName>
    <definedName name="T21.3?ВРАС">'[13]21.3'!$B$28:$B$30,'[13]21.3'!$B$48:$B$50</definedName>
    <definedName name="T21.3_Protect" localSheetId="0">'[13]21.3'!$E$19:$I$22,'[13]21.3'!$E$24:$I$25,'[13]21.3'!$B$28:$I$30,'[13]21.3'!$E$32:$I$32,'[13]21.3'!$E$35:$I$45,'[13]21.3'!$B$48:$I$50,'[13]21.3'!$E$13:$I$17</definedName>
    <definedName name="T21.3_Protect">'[13]21.3'!$E$19:$I$22,'[13]21.3'!$E$24:$I$25,'[13]21.3'!$B$28:$I$30,'[13]21.3'!$E$32:$I$32,'[13]21.3'!$E$35:$I$45,'[13]21.3'!$B$48:$I$50,'[13]21.3'!$E$13:$I$17</definedName>
    <definedName name="T21.4?Data" localSheetId="0">P1_T21.4?Data,P2_T21.4?Data</definedName>
    <definedName name="T21.4?Data">P1_T21.4?Data,P2_T21.4?Data</definedName>
    <definedName name="T21?axis?R?ПЭ">'[5]21'!$D$14:$S$16,'[5]21'!$D$26:$S$28,'[5]21'!$D$20:$S$22</definedName>
    <definedName name="T21?axis?R?ПЭ?">'[5]21'!$B$14:$B$16,'[5]21'!$B$26:$B$28,'[5]21'!$B$20:$B$22</definedName>
    <definedName name="T21?Data">'[5]21'!$D$14:$S$16,'[5]21'!$D$18:$S$18,'[5]21'!$D$20:$S$22,'[5]21'!$D$24:$S$24,'[5]21'!$D$26:$S$28,'[5]21'!$D$31:$S$33,'[5]21'!$D$11:$S$12</definedName>
    <definedName name="T21?L1">'[5]21'!$D$11:$S$12,'[5]21'!$D$14:$S$16,'[5]21'!$D$18:$S$18,'[5]21'!$D$20:$S$22,'[5]21'!$D$26:$S$28,'[5]21'!$D$24:$S$24</definedName>
    <definedName name="T21_Protection" localSheetId="0">P2_T21_Protection,'приложение 1.1 (2012-2014) (2)'!P3_T21_Protection</definedName>
    <definedName name="T21_Protection">P2_T21_Protection,P3_T21_Protection</definedName>
    <definedName name="T22?item_ext?ВСЕГО">'[5]22'!$E$8:$F$31,'[5]22'!$I$8:$J$31</definedName>
    <definedName name="T22?item_ext?ЭС">'[5]22'!$K$8:$L$31,'[5]22'!$G$8:$H$31</definedName>
    <definedName name="T22?L1">'[5]22'!$G$8:$G$31,'[5]22'!$I$8:$I$31,'[5]22'!$K$8:$K$31,'[5]22'!$E$8:$E$31</definedName>
    <definedName name="T22?L2">'[5]22'!$H$8:$H$31,'[5]22'!$J$8:$J$31,'[5]22'!$L$8:$L$31,'[5]22'!$F$8:$F$31</definedName>
    <definedName name="T22?unit?ГКАЛ.Ч">'[5]22'!$G$8:$G$31,'[5]22'!$I$8:$I$31,'[5]22'!$K$8:$K$31,'[5]22'!$E$8:$E$31</definedName>
    <definedName name="T22?unit?ТГКАЛ">'[5]22'!$H$8:$H$31,'[5]22'!$J$8:$J$31,'[5]22'!$L$8:$L$31,'[5]22'!$F$8:$F$31</definedName>
    <definedName name="T22_Protection">'[5]22'!$E$19:$L$23,'[5]22'!$E$25:$L$25,'[5]22'!$E$27:$L$31,'[5]22'!$E$17:$L$17</definedName>
    <definedName name="T23?axis?R?ВТОП">'[5]23'!$E$8:$P$30,'[5]23'!$E$36:$P$58</definedName>
    <definedName name="T23?axis?R?ВТОП?">'[5]23'!$C$8:$C$30,'[5]23'!$C$36:$C$58</definedName>
    <definedName name="T23?axis?R?ПЭ">'[5]23'!$E$8:$P$30,'[5]23'!$E$36:$P$58</definedName>
    <definedName name="T23?axis?R?ПЭ?">'[5]23'!$B$8:$B$30,'[5]23'!$B$36:$B$58</definedName>
    <definedName name="T23?axis?R?СЦТ">'[5]23'!$E$32:$P$34,'[5]23'!$E$60:$P$62</definedName>
    <definedName name="T23?axis?R?СЦТ?">'[5]23'!$A$60:$A$62,'[5]23'!$A$32:$A$34</definedName>
    <definedName name="T23?Data">'[5]23'!$E$37:$P$63,'[5]23'!$E$9:$P$35</definedName>
    <definedName name="T23?item_ext?ВСЕГО">'[5]23'!$A$55:$P$58,'[5]23'!$A$27:$P$30</definedName>
    <definedName name="T23?item_ext?ИТОГО">'[5]23'!$A$59:$P$59,'[5]23'!$A$31:$P$31</definedName>
    <definedName name="T23?item_ext?СЦТ">'[5]23'!$A$60:$P$62,'[5]23'!$A$32:$P$34</definedName>
    <definedName name="T23_Protection" localSheetId="0">'[5]23'!$A$60:$A$62,'[5]23'!$F$60:$J$62,'[5]23'!$O$60:$P$62,'[5]23'!$A$9:$A$25,P1_T23_Protection</definedName>
    <definedName name="T23_Protection">'[5]23'!$A$60:$A$62,'[5]23'!$F$60:$J$62,'[5]23'!$O$60:$P$62,'[5]23'!$A$9:$A$25,P1_T23_Protection</definedName>
    <definedName name="T24_Protection">'[5]24'!$E$24:$H$37,'[5]24'!$B$35:$B$37,'[5]24'!$E$41:$H$42,'[5]24'!$J$8:$M$21,'[5]24'!$J$24:$M$37,'[5]24'!$J$41:$M$42,'[5]24'!$E$8:$H$21</definedName>
    <definedName name="T25_protection" localSheetId="0">P1_T25_protection,P2_T25_protection</definedName>
    <definedName name="T25_protection">P1_T25_protection,P2_T25_protection</definedName>
    <definedName name="T26?axis?R?ВРАС">'[5]26'!$C$34:$N$36,'[5]26'!$C$22:$N$24</definedName>
    <definedName name="T26?axis?R?ВРАС?">'[5]26'!$B$34:$B$36,'[5]26'!$B$22:$B$24</definedName>
    <definedName name="T26?L1">'[5]26'!$F$8:$N$8,'[5]26'!$C$8:$D$8</definedName>
    <definedName name="T26?L1.1">'[5]26'!$F$10:$N$10,'[5]26'!$C$10:$D$10</definedName>
    <definedName name="T26?L2">'[5]26'!$F$11:$N$11,'[5]26'!$C$11:$D$11</definedName>
    <definedName name="T26?L2.1">'[5]26'!$F$13:$N$13,'[5]26'!$C$13:$D$13</definedName>
    <definedName name="T26?L3">'[5]26'!$F$14:$N$14,'[5]26'!$C$14:$D$14</definedName>
    <definedName name="T26?L4">'[5]26'!$F$15:$N$15,'[5]26'!$C$15:$D$15</definedName>
    <definedName name="T26?L5">'[5]26'!$F$16:$N$16,'[5]26'!$C$16:$D$16</definedName>
    <definedName name="T26?L5.1">'[5]26'!$F$18:$N$18,'[5]26'!$C$18:$D$18</definedName>
    <definedName name="T26?L5.2">'[5]26'!$F$19:$N$19,'[5]26'!$C$19:$D$19</definedName>
    <definedName name="T26?L5.3">'[5]26'!$F$20:$N$20,'[5]26'!$C$20:$D$20</definedName>
    <definedName name="T26?L5.3.x">'[5]26'!$F$22:$N$24,'[5]26'!$C$22:$D$24</definedName>
    <definedName name="T26?L6">'[5]26'!$F$26:$N$26,'[5]26'!$C$26:$D$26</definedName>
    <definedName name="T26?L7">'[5]26'!$F$27:$N$27,'[5]26'!$C$27:$D$27</definedName>
    <definedName name="T26?L7.1">'[5]26'!$F$29:$N$29,'[5]26'!$C$29:$D$29</definedName>
    <definedName name="T26?L7.2">'[5]26'!$F$30:$N$30,'[5]26'!$C$30:$D$30</definedName>
    <definedName name="T26?L7.3">'[5]26'!$F$31:$N$31,'[5]26'!$C$31:$D$31</definedName>
    <definedName name="T26?L7.4">'[5]26'!$F$32:$N$32,'[5]26'!$C$32:$D$32</definedName>
    <definedName name="T26?L7.4.x">'[5]26'!$F$34:$N$36,'[5]26'!$C$34:$D$36</definedName>
    <definedName name="T26?L8">'[5]26'!$F$38:$N$38,'[5]26'!$C$38:$D$38</definedName>
    <definedName name="T26_Protection" localSheetId="0">'[5]26'!$K$34:$N$36,'[5]26'!$B$22:$B$24,P1_T26_Protection,P2_T26_Protection</definedName>
    <definedName name="T26_Protection">'[5]26'!$K$34:$N$36,'[5]26'!$B$22:$B$24,P1_T26_Protection,P2_T26_Protection</definedName>
    <definedName name="T27?axis?R?ВРАС">'[5]27'!$C$34:$S$36,'[5]27'!$C$22:$S$24</definedName>
    <definedName name="T27?axis?R?ВРАС?">'[5]27'!$B$34:$B$36,'[5]27'!$B$22:$B$24</definedName>
    <definedName name="T27?L1.1">'[5]27'!$F$10:$S$10,'[5]27'!$C$10:$D$10</definedName>
    <definedName name="T27?L2.1">'[5]27'!$F$13:$S$13,'[5]27'!$C$13:$D$13</definedName>
    <definedName name="T27?L5.3">'[5]27'!$F$20:$S$20,'[5]27'!$C$20:$D$20</definedName>
    <definedName name="T27?L5.3.x">'[5]27'!$F$22:$S$24,'[5]27'!$C$22:$D$24</definedName>
    <definedName name="T27?L7">'[5]27'!$F$27:$S$27,'[5]27'!$C$27:$D$27</definedName>
    <definedName name="T27?L7.1">'[5]27'!$F$29:$S$29,'[5]27'!$C$29:$D$29</definedName>
    <definedName name="T27?L7.2">'[5]27'!$F$30:$S$30,'[5]27'!$C$30:$D$30</definedName>
    <definedName name="T27?L7.3">'[5]27'!$F$31:$S$31,'[5]27'!$C$31:$D$31</definedName>
    <definedName name="T27?L7.4">'[5]27'!$F$32:$S$32,'[5]27'!$C$32:$D$32</definedName>
    <definedName name="T27?L7.4.x">'[5]27'!$F$34:$S$36,'[5]27'!$C$34:$D$36</definedName>
    <definedName name="T27?L8">'[5]27'!$F$38:$S$38,'[5]27'!$C$38:$D$38</definedName>
    <definedName name="T27_Protect" localSheetId="0">'[13]27'!$E$12:$E$13,'[13]27'!$K$4:$AH$4,'[13]27'!$AK$12:$AK$13</definedName>
    <definedName name="T27_Protect">'[13]27'!$E$12:$E$13,'[13]27'!$K$4:$AH$4,'[13]27'!$AK$12:$AK$13</definedName>
    <definedName name="T27_Protection" localSheetId="0">'[5]27'!$P$34:$S$36,'[5]27'!$B$22:$B$24,P1_T27_Protection,P2_T27_Protection,P3_T27_Protection</definedName>
    <definedName name="T27_Protection">'[5]27'!$P$34:$S$36,'[5]27'!$B$22:$B$24,P1_T27_Protection,P2_T27_Protection,P3_T27_Protection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 localSheetId="0">P2_T28?axis?R?ПЭ,P3_T28?axis?R?ПЭ,P4_T28?axis?R?ПЭ,P5_T28?axis?R?ПЭ,'приложение 1.1 (2012-2014) (2)'!P6_T28?axis?R?ПЭ</definedName>
    <definedName name="T28?axis?R?ПЭ">P2_T28?axis?R?ПЭ,P3_T28?axis?R?ПЭ,P4_T28?axis?R?ПЭ,P5_T28?axis?R?ПЭ,P6_T28?axis?R?ПЭ</definedName>
    <definedName name="T28?axis?R?ПЭ?" localSheetId="0">P2_T28?axis?R?ПЭ?,P3_T28?axis?R?ПЭ?,P4_T28?axis?R?ПЭ?,P5_T28?axis?R?ПЭ?,'приложение 1.1 (2012-2014) (2)'!P6_T28?axis?R?ПЭ?</definedName>
    <definedName name="T28?axis?R?ПЭ?">P2_T28?axis?R?ПЭ?,P3_T28?axis?R?ПЭ?,P4_T28?axis?R?ПЭ?,P5_T28?axis?R?ПЭ?,P6_T28?axis?R?ПЭ?</definedName>
    <definedName name="T28?Data" localSheetId="0">'[5]28'!$D$190:$E$213,'[5]28'!$G$164:$H$187,'[5]28'!$D$164:$E$187,'[5]28'!$D$138:$I$161,'[5]28'!$D$8:$I$109,'[5]28'!$D$112:$I$135,P1_T28?Data</definedName>
    <definedName name="T28?Data">'[5]28'!$D$190:$E$213,'[5]28'!$G$164:$H$187,'[5]28'!$D$164:$E$187,'[5]28'!$D$138:$I$161,'[5]28'!$D$8:$I$109,'[5]28'!$D$112:$I$135,P1_T28?Data</definedName>
    <definedName name="T28?item_ext?ВСЕГО">'[5]28'!$I$8:$I$292,'[5]28'!$F$8:$F$292</definedName>
    <definedName name="T28?item_ext?ТЭ">'[5]28'!$E$8:$E$292,'[5]28'!$H$8:$H$292</definedName>
    <definedName name="T28?item_ext?ЭЭ">'[5]28'!$D$8:$D$292,'[5]28'!$G$8:$G$292</definedName>
    <definedName name="T28?L1.1.x">'[5]28'!$D$16:$I$18,'[5]28'!$D$11:$I$13</definedName>
    <definedName name="T28?L10.1.x">'[5]28'!$D$250:$I$252,'[5]28'!$D$245:$I$247</definedName>
    <definedName name="T28?L11.1.x">'[5]28'!$D$276:$I$278,'[5]28'!$D$271:$I$273</definedName>
    <definedName name="T28?L2.1.x">'[5]28'!$D$42:$I$44,'[5]28'!$D$37:$I$39</definedName>
    <definedName name="T28?L3.1.x">'[5]28'!$D$68:$I$70,'[5]28'!$D$63:$I$65</definedName>
    <definedName name="T28?L4.1.x">'[5]28'!$D$94:$I$96,'[5]28'!$D$89:$I$91</definedName>
    <definedName name="T28?L5.1.x">'[5]28'!$D$120:$I$122,'[5]28'!$D$115:$I$117</definedName>
    <definedName name="T28?L6.1.x">'[5]28'!$D$146:$I$148,'[5]28'!$D$141:$I$143</definedName>
    <definedName name="T28?L7.1.x">'[5]28'!$D$172:$I$174,'[5]28'!$D$167:$I$169</definedName>
    <definedName name="T28?L8.1.x">'[5]28'!$D$198:$I$200,'[5]28'!$D$193:$I$195</definedName>
    <definedName name="T28?L9.1.x">'[5]28'!$D$224:$I$226,'[5]28'!$D$219:$I$221</definedName>
    <definedName name="T28?unit?ГКАЛЧ">'[5]28'!$H$164:$H$187,'[5]28'!$E$164:$E$187</definedName>
    <definedName name="T28?unit?МКВТЧ">'[5]28'!$G$190:$G$213,'[5]28'!$D$190:$D$213</definedName>
    <definedName name="T28?unit?РУБ.ГКАЛ">'[5]28'!$E$216:$E$239,'[5]28'!$E$268:$E$292,'[5]28'!$H$268:$H$292,'[5]28'!$H$216:$H$239</definedName>
    <definedName name="T28?unit?РУБ.ГКАЛЧ.МЕС">'[5]28'!$H$242:$H$265,'[5]28'!$E$242:$E$265</definedName>
    <definedName name="T28?unit?РУБ.ТКВТ.МЕС">'[5]28'!$G$242:$G$265,'[5]28'!$D$242:$D$265</definedName>
    <definedName name="T28?unit?РУБ.ТКВТЧ">'[5]28'!$G$216:$G$239,'[5]28'!$D$268:$D$292,'[5]28'!$G$268:$G$292,'[5]28'!$D$216:$D$239</definedName>
    <definedName name="T28?unit?ТГКАЛ">'[5]28'!$H$190:$H$213,'[5]28'!$E$190:$E$213</definedName>
    <definedName name="T28?unit?ТКВТ">'[5]28'!$G$164:$G$187,'[5]28'!$D$164:$D$187</definedName>
    <definedName name="T28?unit?ТРУБ">'[5]28'!$D$138:$I$161,'[5]28'!$D$8:$I$109</definedName>
    <definedName name="T28_Protection" localSheetId="0">P9_T28_Protection,P10_T28_Protection,P11_T28_Protection,'приложение 1.1 (2012-2014) (2)'!P12_T28_Protection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4_Protect" localSheetId="0">'[13]4'!$AA$24:$AD$28,'[13]4'!$G$11:$J$17,'приложение 1.1 (2012-2014) (2)'!P1_T4_Protect,'приложение 1.1 (2012-2014) (2)'!P2_T4_Protect</definedName>
    <definedName name="T4_Protect">'[13]4'!$AA$24:$AD$28,'[13]4'!$G$11:$J$17,P1_T4_Protect,P2_T4_Protect</definedName>
    <definedName name="T6_Protect" localSheetId="0">'[13]6'!$B$28:$B$37,'[13]6'!$D$28:$H$37,'[13]6'!$J$28:$N$37,'[13]6'!$D$39:$H$41,'[13]6'!$J$39:$N$41,'[13]6'!$B$46:$B$55,'приложение 1.1 (2012-2014) (2)'!P1_T6_Protect</definedName>
    <definedName name="T6_Protect">'[13]6'!$B$28:$B$37,'[13]6'!$D$28:$H$37,'[13]6'!$J$28:$N$37,'[13]6'!$D$39:$H$41,'[13]6'!$J$39:$N$41,'[13]6'!$B$46:$B$55,P1_T6_Protect</definedName>
    <definedName name="T7?Data">#N/A</definedName>
    <definedName name="temp">#N/A</definedName>
    <definedName name="term1" localSheetId="0">#REF!</definedName>
    <definedName name="term1">#REF!</definedName>
    <definedName name="test">#N/A</definedName>
    <definedName name="test2">#N/A</definedName>
    <definedName name="Total_Interest" localSheetId="0">#REF!</definedName>
    <definedName name="Total_Interest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P2.1_Protect" localSheetId="0">[13]P2.1!$F$28:$G$37,[13]P2.1!$F$40:$G$43,[13]P2.1!$F$7:$G$26</definedName>
    <definedName name="TP2.1_Protect">[13]P2.1!$F$28:$G$37,[13]P2.1!$F$40:$G$43,[13]P2.1!$F$7:$G$26</definedName>
    <definedName name="TRAILER_TOP">26</definedName>
    <definedName name="TRAILER_TOP_1">#N/A</definedName>
    <definedName name="us">#REF!</definedName>
    <definedName name="USD" localSheetId="0">[16]коэфф!$B$2</definedName>
    <definedName name="USD">[16]коэфф!$B$2</definedName>
    <definedName name="USDDM">[17]оборудование!$D$2</definedName>
    <definedName name="USDRUB">[17]оборудование!$D$1</definedName>
    <definedName name="USDRUS">#REF!</definedName>
    <definedName name="uu">#REF!</definedName>
    <definedName name="Values_Entered" localSheetId="0">IF('приложение 1.1 (2012-2014) (2)'!Loan_Amount*'приложение 1.1 (2012-2014) (2)'!Interest_Rate*'приложение 1.1 (2012-2014) (2)'!Loan_Years*'приложение 1.1 (2012-2014) (2)'!Loan_Start&gt;0,1,0)</definedName>
    <definedName name="Values_Entered">IF(Loan_Amount*Interest_Rate*Loan_Years*Loan_Start&gt;0,1,0)</definedName>
    <definedName name="vasea">#REF!</definedName>
    <definedName name="vs">'[18]списки ФП'!$B$3:$B$7</definedName>
    <definedName name="w" localSheetId="0">#REF!</definedName>
    <definedName name="w">#REF!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w" localSheetId="0">'приложение 1.1 (2012-2014) (2)'!www</definedName>
    <definedName name="www">[0]!www</definedName>
    <definedName name="x" localSheetId="0">#REF!</definedName>
    <definedName name="x">#REF!</definedName>
    <definedName name="z" localSheetId="0">#REF!</definedName>
    <definedName name="z">#REF!</definedName>
    <definedName name="Z_01EEC6FF_EFB1_49C3_B249_EF7FAF60492F_.wvu.FilterData" localSheetId="0" hidden="1">'приложение 1.1 (2012-2014) (2)'!#REF!</definedName>
    <definedName name="Z_054DD291_A8A5_46A3_964E_55EAA70337CE_.wvu.FilterData" localSheetId="0" hidden="1">'приложение 1.1 (2012-2014) (2)'!#REF!</definedName>
    <definedName name="Z_1054CBEE_7778_4E32_8FCE_7E5713CB4121_.wvu.FilterData" localSheetId="0" hidden="1">'приложение 1.1 (2012-2014) (2)'!#REF!</definedName>
    <definedName name="Z_30FEE15E_D26F_11D4_A6F7_00508B6A7686_.wvu.FilterData" localSheetId="0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hidden="1">#REF!</definedName>
    <definedName name="Z_3E9044E6_1F2E_4F8B_B200_7E17314090C7_.wvu.FilterData" localSheetId="0" hidden="1">'приложение 1.1 (2012-2014) (2)'!#REF!</definedName>
    <definedName name="Z_60F4CF14_5D1F_4776_AE72_6F06B3AB8759_.wvu.Cols" localSheetId="0" hidden="1">'приложение 1.1 (2012-2014) (2)'!$F:$F</definedName>
    <definedName name="Z_60F4CF14_5D1F_4776_AE72_6F06B3AB8759_.wvu.FilterData" localSheetId="0" hidden="1">'приложение 1.1 (2012-2014) (2)'!#REF!</definedName>
    <definedName name="Z_60F4CF14_5D1F_4776_AE72_6F06B3AB8759_.wvu.PrintArea" localSheetId="0" hidden="1">'приложение 1.1 (2012-2014) (2)'!$B$1:$AD$92</definedName>
    <definedName name="Z_60F4CF14_5D1F_4776_AE72_6F06B3AB8759_.wvu.PrintTitles" localSheetId="0" hidden="1">'приложение 1.1 (2012-2014) (2)'!$12:$14</definedName>
    <definedName name="Z_7A90A8CD_40F0_4392_BD39_B9031A942794_.wvu.FilterData" localSheetId="0" hidden="1">'приложение 1.1 (2012-2014) (2)'!#REF!</definedName>
    <definedName name="Z_8659CD84_3713_4C79_AECB_4B8DBAE3B5BC_.wvu.FilterData" localSheetId="0" hidden="1">'приложение 1.1 (2012-2014) (2)'!#REF!</definedName>
    <definedName name="Z_A5B3C1B7_35CB_47AF_BEBF_D41AA4D51D57_.wvu.FilterData" localSheetId="0" hidden="1">'приложение 1.1 (2012-2014) (2)'!#REF!</definedName>
    <definedName name="Z_AB46DB8C_5F83_4B78_A087_817B22857A74_.wvu.FilterData" localSheetId="0" hidden="1">'приложение 1.1 (2012-2014) (2)'!#REF!</definedName>
    <definedName name="Z_B4ADBBBD_A772_441A_88BA_3331F61C0027_.wvu.FilterData" localSheetId="0" hidden="1">'приложение 1.1 (2012-2014) (2)'!#REF!</definedName>
    <definedName name="Z_B939AEFA_54C8_42BD_A9FF_2FE629B229A1_.wvu.FilterData" localSheetId="0" hidden="1">'приложение 1.1 (2012-2014) (2)'!#REF!</definedName>
    <definedName name="Z_C6A55138_D668_4383_8599_6483529110FE_.wvu.Cols" localSheetId="0" hidden="1">'приложение 1.1 (2012-2014) (2)'!$F:$F</definedName>
    <definedName name="Z_C6A55138_D668_4383_8599_6483529110FE_.wvu.FilterData" localSheetId="0" hidden="1">'приложение 1.1 (2012-2014) (2)'!#REF!</definedName>
    <definedName name="Z_C6A55138_D668_4383_8599_6483529110FE_.wvu.PrintArea" localSheetId="0" hidden="1">'приложение 1.1 (2012-2014) (2)'!$B$1:$AD$92</definedName>
    <definedName name="Z_C6A55138_D668_4383_8599_6483529110FE_.wvu.PrintTitles" localSheetId="0" hidden="1">'приложение 1.1 (2012-2014) (2)'!$12:$14</definedName>
    <definedName name="Z_DA1428B3_BD44_4F66_8A8E_A4F70AA11A4F_.wvu.Cols" localSheetId="0" hidden="1">'приложение 1.1 (2012-2014) (2)'!$F:$F</definedName>
    <definedName name="Z_DA1428B3_BD44_4F66_8A8E_A4F70AA11A4F_.wvu.FilterData" localSheetId="0" hidden="1">'приложение 1.1 (2012-2014) (2)'!#REF!</definedName>
    <definedName name="Z_DA1428B3_BD44_4F66_8A8E_A4F70AA11A4F_.wvu.PrintArea" localSheetId="0" hidden="1">'приложение 1.1 (2012-2014) (2)'!$B$1:$AD$92</definedName>
    <definedName name="Z_DA1428B3_BD44_4F66_8A8E_A4F70AA11A4F_.wvu.PrintTitles" localSheetId="0" hidden="1">'приложение 1.1 (2012-2014) (2)'!$12:$14</definedName>
    <definedName name="Z_E2477A6A_7AF1_4580_A609_B7A3639684C9_.wvu.FilterData" localSheetId="0" hidden="1">'приложение 1.1 (2012-2014) (2)'!#REF!</definedName>
    <definedName name="Z_E9127DD0_DB84_49B9_ACFB_864188164D96_.wvu.FilterData" localSheetId="0" hidden="1">'приложение 1.1 (2012-2014) (2)'!#REF!</definedName>
    <definedName name="Z_EEF1CE70_ED5D_45E9_A4F4_03CD0EB90C5D_.wvu.Cols" localSheetId="0" hidden="1">'приложение 1.1 (2012-2014) (2)'!$E:$F</definedName>
    <definedName name="Z_EEF1CE70_ED5D_45E9_A4F4_03CD0EB90C5D_.wvu.FilterData" localSheetId="0" hidden="1">'приложение 1.1 (2012-2014) (2)'!#REF!</definedName>
    <definedName name="Z_FC89FAB7_EF76_490A_9385_95127EE0C256_.wvu.FilterData" localSheetId="0" hidden="1">'приложение 1.1 (2012-2014) (2)'!#REF!</definedName>
    <definedName name="Z_FE04AD94_3597_4890_BD13_0BEFF947420D_.wvu.Cols" localSheetId="0" hidden="1">'приложение 1.1 (2012-2014) (2)'!$E:$F</definedName>
    <definedName name="Z_FE04AD94_3597_4890_BD13_0BEFF947420D_.wvu.FilterData" localSheetId="0" hidden="1">'приложение 1.1 (2012-2014) (2)'!#REF!</definedName>
    <definedName name="Z_FE04AD94_3597_4890_BD13_0BEFF947420D_.wvu.PrintArea" localSheetId="0" hidden="1">'приложение 1.1 (2012-2014) (2)'!$B$1:$AD$92</definedName>
    <definedName name="Z_FE04AD94_3597_4890_BD13_0BEFF947420D_.wvu.PrintTitles" localSheetId="0" hidden="1">'приложение 1.1 (2012-2014) (2)'!$12:$14</definedName>
    <definedName name="а" localSheetId="0">#REF!</definedName>
    <definedName name="а">#REF!</definedName>
    <definedName name="а1" localSheetId="0">#REF!</definedName>
    <definedName name="а1">#REF!</definedName>
    <definedName name="а30" localSheetId="0">#REF!</definedName>
    <definedName name="а30">#REF!</definedName>
    <definedName name="аа" localSheetId="0">'приложение 1.1 (2012-2014) (2)'!аа</definedName>
    <definedName name="аа">[0]!аа</definedName>
    <definedName name="АААААААА" localSheetId="0">'приложение 1.1 (2012-2014) (2)'!АААААААА</definedName>
    <definedName name="АААААААА">[0]!АААААААА</definedName>
    <definedName name="АВГ_РУБ">[19]Калькуляции!#REF!</definedName>
    <definedName name="АВГ_ТОН">[19]Калькуляции!#REF!</definedName>
    <definedName name="август" localSheetId="0">#REF!</definedName>
    <definedName name="август">#REF!</definedName>
    <definedName name="АВЧ_ВН" localSheetId="0">#REF!</definedName>
    <definedName name="АВЧ_ВН">#REF!</definedName>
    <definedName name="АВЧ_ДП">[19]Калькуляции!#REF!</definedName>
    <definedName name="АВЧ_ЛОК">[19]Калькуляции!#REF!</definedName>
    <definedName name="АВЧ_С" localSheetId="0">#REF!</definedName>
    <definedName name="АВЧ_С">#REF!</definedName>
    <definedName name="АВЧ_ТОЛ" localSheetId="0">#REF!</definedName>
    <definedName name="АВЧ_ТОЛ">#REF!</definedName>
    <definedName name="АВЧНЗ_АЛФ" localSheetId="0">#REF!</definedName>
    <definedName name="АВЧНЗ_АЛФ">#REF!</definedName>
    <definedName name="АВЧНЗ_МЕД" localSheetId="0">#REF!</definedName>
    <definedName name="АВЧНЗ_МЕД">#REF!</definedName>
    <definedName name="АВЧНЗ_ХЛБ" localSheetId="0">#REF!</definedName>
    <definedName name="АВЧНЗ_ХЛБ">#REF!</definedName>
    <definedName name="АВЧНЗ_ЭЛ" localSheetId="0">#REF!</definedName>
    <definedName name="АВЧНЗ_ЭЛ">#REF!</definedName>
    <definedName name="АК12">[19]Калькуляции!#REF!</definedName>
    <definedName name="АК12ОЧ">[19]Калькуляции!#REF!</definedName>
    <definedName name="АК5М2">[19]Калькуляции!#REF!</definedName>
    <definedName name="АК9ПЧ">[19]Калькуляции!#REF!</definedName>
    <definedName name="АЛ_АВЧ" localSheetId="0">#REF!</definedName>
    <definedName name="АЛ_АВЧ">#REF!</definedName>
    <definedName name="АЛ_АТЧ" localSheetId="0">#REF!</definedName>
    <definedName name="АЛ_АТЧ">#REF!</definedName>
    <definedName name="АЛ_Ф" localSheetId="0">#REF!</definedName>
    <definedName name="АЛ_Ф">#REF!</definedName>
    <definedName name="АЛ_Ф_" localSheetId="0">#REF!</definedName>
    <definedName name="АЛ_Ф_">#REF!</definedName>
    <definedName name="АЛ_Ф_ЗФА" localSheetId="0">#REF!</definedName>
    <definedName name="АЛ_Ф_ЗФА">#REF!</definedName>
    <definedName name="АЛ_Ф_Т" localSheetId="0">#REF!</definedName>
    <definedName name="АЛ_Ф_Т">#REF!</definedName>
    <definedName name="Алмаз2">[20]Дебиторка!$J$7</definedName>
    <definedName name="АЛЮМ_АВЧ" localSheetId="0">#REF!</definedName>
    <definedName name="АЛЮМ_АВЧ">#REF!</definedName>
    <definedName name="АЛЮМ_АТЧ" localSheetId="0">#REF!</definedName>
    <definedName name="АЛЮМ_АТЧ">#REF!</definedName>
    <definedName name="АН_Б" localSheetId="0">#REF!</definedName>
    <definedName name="АН_Б">#REF!</definedName>
    <definedName name="АН_Б_ТОЛ">[19]Калькуляции!#REF!</definedName>
    <definedName name="АН_М" localSheetId="0">#REF!</definedName>
    <definedName name="АН_М">#REF!</definedName>
    <definedName name="АН_М_" localSheetId="0">#REF!</definedName>
    <definedName name="АН_М_">#REF!</definedName>
    <definedName name="АН_М_К">[19]Калькуляции!#REF!</definedName>
    <definedName name="АН_М_П">[19]Калькуляции!#REF!</definedName>
    <definedName name="АН_М_ПК">[19]Калькуляции!#REF!</definedName>
    <definedName name="АН_М_ПРОСТ">[19]Калькуляции!#REF!</definedName>
    <definedName name="АН_С" localSheetId="0">#REF!</definedName>
    <definedName name="АН_С">#REF!</definedName>
    <definedName name="АПР_РУБ" localSheetId="0">#REF!</definedName>
    <definedName name="АПР_РУБ">#REF!</definedName>
    <definedName name="АПР_ТОН" localSheetId="0">#REF!</definedName>
    <definedName name="АПР_ТОН">#REF!</definedName>
    <definedName name="апрель" localSheetId="0">#REF!</definedName>
    <definedName name="апрель">#REF!</definedName>
    <definedName name="аренда_ваг">'[21]цены цехов'!$D$30</definedName>
    <definedName name="АТЧ_ЦЕХА">[19]Калькуляции!#REF!</definedName>
    <definedName name="АТЧНЗ_АМ" localSheetId="0">#REF!</definedName>
    <definedName name="АТЧНЗ_АМ">#REF!</definedName>
    <definedName name="АТЧНЗ_ГЛ" localSheetId="0">#REF!</definedName>
    <definedName name="АТЧНЗ_ГЛ">#REF!</definedName>
    <definedName name="АТЧНЗ_КР" localSheetId="0">#REF!</definedName>
    <definedName name="АТЧНЗ_КР">#REF!</definedName>
    <definedName name="АТЧНЗ_ЭЛ" localSheetId="0">#REF!</definedName>
    <definedName name="АТЧНЗ_ЭЛ">#REF!</definedName>
    <definedName name="б" localSheetId="0">'приложение 1.1 (2012-2014) (2)'!б</definedName>
    <definedName name="б">[0]!б</definedName>
    <definedName name="б1" localSheetId="0">#REF!</definedName>
    <definedName name="б1">#REF!</definedName>
    <definedName name="_xlnm.Database" localSheetId="0">#REF!</definedName>
    <definedName name="_xlnm.Database">#REF!</definedName>
    <definedName name="БазовыйПериод">[22]Заголовок!$B$4</definedName>
    <definedName name="БАР" localSheetId="0">#REF!</definedName>
    <definedName name="БАР">#REF!</definedName>
    <definedName name="БАР_" localSheetId="0">#REF!</definedName>
    <definedName name="БАР_">#REF!</definedName>
    <definedName name="бб" localSheetId="0">'приложение 1.1 (2012-2014) (2)'!бб</definedName>
    <definedName name="бб">[0]!бб</definedName>
    <definedName name="ббббб" localSheetId="0">'приложение 1.1 (2012-2014) (2)'!ббббб</definedName>
    <definedName name="ббббб">[0]!ббббб</definedName>
    <definedName name="бл">#REF!</definedName>
    <definedName name="Блок" localSheetId="0">#REF!</definedName>
    <definedName name="Блок">#REF!</definedName>
    <definedName name="Бородино2">[20]Дебиторка!$J$9</definedName>
    <definedName name="Браво2">[20]Дебиторка!$J$10</definedName>
    <definedName name="в" localSheetId="0">'приложение 1.1 (2012-2014) (2)'!в</definedName>
    <definedName name="в">[0]!в</definedName>
    <definedName name="В_В" localSheetId="0">#REF!</definedName>
    <definedName name="В_В">#REF!</definedName>
    <definedName name="В_ДП">[19]Калькуляции!#REF!</definedName>
    <definedName name="В_Т" localSheetId="0">#REF!</definedName>
    <definedName name="В_Т">#REF!</definedName>
    <definedName name="В_Т_А">[19]Калькуляции!#REF!</definedName>
    <definedName name="В_Т_ВС">[19]Калькуляции!#REF!</definedName>
    <definedName name="В_Т_К">[19]Калькуляции!#REF!</definedName>
    <definedName name="В_Т_П">[19]Калькуляции!#REF!</definedName>
    <definedName name="В_Т_ПК">[19]Калькуляции!#REF!</definedName>
    <definedName name="В_Э" localSheetId="0">#REF!</definedName>
    <definedName name="В_Э">#REF!</definedName>
    <definedName name="в23ё" localSheetId="0">'приложение 1.1 (2012-2014) (2)'!в23ё</definedName>
    <definedName name="в23ё">[0]!в23ё</definedName>
    <definedName name="В5" localSheetId="0">[23]БДДС_нов!$C$1:$H$501</definedName>
    <definedName name="В5">[23]БДДС_нов!$C$1:$H$501</definedName>
    <definedName name="ВАЛОВЫЙ" localSheetId="0">#REF!</definedName>
    <definedName name="ВАЛОВЫЙ">#REF!</definedName>
    <definedName name="вариант">'[24]ПФВ-0.6'!$D$71:$E$71</definedName>
    <definedName name="вв" localSheetId="0">'приложение 1.1 (2012-2014) (2)'!вв</definedName>
    <definedName name="вв">[0]!вв</definedName>
    <definedName name="ВВВВ" localSheetId="0">#REF!</definedName>
    <definedName name="ВВВВ">#REF!</definedName>
    <definedName name="Вена2">[20]Дебиторка!$J$11</definedName>
    <definedName name="вид" localSheetId="0">[25]Лист1!#REF!</definedName>
    <definedName name="вид">[25]Лист1!#REF!</definedName>
    <definedName name="ВН" localSheetId="0">#REF!</definedName>
    <definedName name="ВН">#REF!</definedName>
    <definedName name="ВН_3003_ДП" localSheetId="0">#REF!</definedName>
    <definedName name="ВН_3003_ДП">#REF!</definedName>
    <definedName name="ВН_3103_ЭКС">[19]Калькуляции!#REF!</definedName>
    <definedName name="ВН_6063_ЭКС">[19]Калькуляции!#REF!</definedName>
    <definedName name="ВН_АВЧ_ВН" localSheetId="0">#REF!</definedName>
    <definedName name="ВН_АВЧ_ВН">#REF!</definedName>
    <definedName name="ВН_АВЧ_ДП">[19]Калькуляции!#REF!</definedName>
    <definedName name="ВН_АВЧ_ТОЛ" localSheetId="0">#REF!</definedName>
    <definedName name="ВН_АВЧ_ТОЛ">#REF!</definedName>
    <definedName name="ВН_АВЧ_ЭКС" localSheetId="0">#REF!</definedName>
    <definedName name="ВН_АВЧ_ЭКС">#REF!</definedName>
    <definedName name="ВН_АТЧ_ВН" localSheetId="0">#REF!</definedName>
    <definedName name="ВН_АТЧ_ВН">#REF!</definedName>
    <definedName name="ВН_АТЧ_ДП">[19]Калькуляции!#REF!</definedName>
    <definedName name="ВН_АТЧ_ТОЛ" localSheetId="0">#REF!</definedName>
    <definedName name="ВН_АТЧ_ТОЛ">#REF!</definedName>
    <definedName name="ВН_АТЧ_ТОЛ_А">[19]Калькуляции!#REF!</definedName>
    <definedName name="ВН_АТЧ_ТОЛ_П">[19]Калькуляции!#REF!</definedName>
    <definedName name="ВН_АТЧ_ТОЛ_ПК">[19]Калькуляции!#REF!</definedName>
    <definedName name="ВН_АТЧ_ЭКС" localSheetId="0">#REF!</definedName>
    <definedName name="ВН_АТЧ_ЭКС">#REF!</definedName>
    <definedName name="ВН_Р" localSheetId="0">#REF!</definedName>
    <definedName name="ВН_Р">#REF!</definedName>
    <definedName name="ВН_С_ВН" localSheetId="0">#REF!</definedName>
    <definedName name="ВН_С_ВН">#REF!</definedName>
    <definedName name="ВН_С_ДП">[19]Калькуляции!#REF!</definedName>
    <definedName name="ВН_С_ТОЛ" localSheetId="0">#REF!</definedName>
    <definedName name="ВН_С_ТОЛ">#REF!</definedName>
    <definedName name="ВН_С_ЭКС" localSheetId="0">#REF!</definedName>
    <definedName name="ВН_С_ЭКС">#REF!</definedName>
    <definedName name="ВН_Т" localSheetId="0">#REF!</definedName>
    <definedName name="ВН_Т">#REF!</definedName>
    <definedName name="ВНИТ" localSheetId="0">#REF!</definedName>
    <definedName name="ВНИТ">#REF!</definedName>
    <definedName name="ВОД_ОБ" localSheetId="0">#REF!</definedName>
    <definedName name="ВОД_ОБ">#REF!</definedName>
    <definedName name="ВОД_Т" localSheetId="0">#REF!</definedName>
    <definedName name="ВОД_Т">#REF!</definedName>
    <definedName name="вода">'[21]цены цехов'!$D$5</definedName>
    <definedName name="вода_НТМК">'[21]цены цехов'!$D$10</definedName>
    <definedName name="вода_обор.">'[21]цены цехов'!$D$17</definedName>
    <definedName name="вода_свежая">'[21]цены цехов'!$D$16</definedName>
    <definedName name="водоотлив_Магн.">'[21]цены цехов'!$D$35</definedName>
    <definedName name="ВОЗ" localSheetId="0">#REF!</definedName>
    <definedName name="ВОЗ">#REF!</definedName>
    <definedName name="Волгоградэнерго">#REF!</definedName>
    <definedName name="ВСП" localSheetId="0">#REF!</definedName>
    <definedName name="ВСП">#REF!</definedName>
    <definedName name="ВСП1" localSheetId="0">#REF!</definedName>
    <definedName name="ВСП1">#REF!</definedName>
    <definedName name="ВСП2" localSheetId="0">#REF!</definedName>
    <definedName name="ВСП2">#REF!</definedName>
    <definedName name="ВСПОМОГ" localSheetId="0">#REF!</definedName>
    <definedName name="ВСПОМОГ">#REF!</definedName>
    <definedName name="ВТОМ" localSheetId="0">#REF!</definedName>
    <definedName name="ВТОМ">#REF!</definedName>
    <definedName name="второй" localSheetId="0">#REF!</definedName>
    <definedName name="второй">#REF!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выв">#REF!</definedName>
    <definedName name="г" localSheetId="0">'приложение 1.1 (2012-2014) (2)'!г</definedName>
    <definedName name="г">[0]!г</definedName>
    <definedName name="ГАС_Ш" localSheetId="0">#REF!</definedName>
    <definedName name="ГАС_Ш">#REF!</definedName>
    <definedName name="гг">#REF!</definedName>
    <definedName name="ГИД" localSheetId="0">#REF!</definedName>
    <definedName name="ГИД">#REF!</definedName>
    <definedName name="ГИД_ЗФА" localSheetId="0">#REF!</definedName>
    <definedName name="ГИД_ЗФА">#REF!</definedName>
    <definedName name="ГЛ" localSheetId="0">#REF!</definedName>
    <definedName name="ГЛ">#REF!</definedName>
    <definedName name="ГЛ_" localSheetId="0">#REF!</definedName>
    <definedName name="ГЛ_">#REF!</definedName>
    <definedName name="ГЛ_ДП">[19]Калькуляции!#REF!</definedName>
    <definedName name="ГЛ_Т" localSheetId="0">#REF!</definedName>
    <definedName name="ГЛ_Т">#REF!</definedName>
    <definedName name="ГЛ_Ш" localSheetId="0">#REF!</definedName>
    <definedName name="ГЛ_Ш">#REF!</definedName>
    <definedName name="глинозем" localSheetId="0">'приложение 1.1 (2012-2014) (2)'!USD/1.701</definedName>
    <definedName name="глинозем">[0]!USD/1.701</definedName>
    <definedName name="Глубина">'[26]ПФВ-0.5'!$AK$13:$AK$15</definedName>
    <definedName name="ГР" localSheetId="0">#REF!</definedName>
    <definedName name="ГР">#REF!</definedName>
    <definedName name="график" localSheetId="0">'приложение 1.1 (2012-2014) (2)'!график</definedName>
    <definedName name="график">[0]!график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узопер_ПЖТ">'[21]цены цехов'!$D$29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ФГ">'[21]цены цехов'!$D$52</definedName>
    <definedName name="д" localSheetId="0">'приложение 1.1 (2012-2014) (2)'!д</definedName>
    <definedName name="д">[0]!д</definedName>
    <definedName name="ДАВ_ЖИД" localSheetId="0">#REF!</definedName>
    <definedName name="ДАВ_ЖИД">#REF!</definedName>
    <definedName name="ДАВ_КАТАНКА">[19]Калькуляции!#REF!</definedName>
    <definedName name="ДАВ_МЕЛК" localSheetId="0">#REF!</definedName>
    <definedName name="ДАВ_МЕЛК">#REF!</definedName>
    <definedName name="ДАВ_СЛИТКИ" localSheetId="0">#REF!</definedName>
    <definedName name="ДАВ_СЛИТКИ">#REF!</definedName>
    <definedName name="Дав_тв" localSheetId="0">#REF!</definedName>
    <definedName name="Дав_тв">#REF!</definedName>
    <definedName name="ДАВ_ШТАН" localSheetId="0">#REF!</definedName>
    <definedName name="ДАВ_ШТАН">#REF!</definedName>
    <definedName name="ДАВАЛЬЧЕСИЙ" localSheetId="0">#REF!</definedName>
    <definedName name="ДАВАЛЬЧЕСИЙ">#REF!</definedName>
    <definedName name="ДАВАЛЬЧЕСКИЙ" localSheetId="0">#REF!</definedName>
    <definedName name="ДАВАЛЬЧЕСКИЙ">#REF!</definedName>
    <definedName name="Данкор2">[20]Дебиторка!$J$27</definedName>
    <definedName name="ДАТА" localSheetId="0">[25]Лист1!$A$38:$A$50</definedName>
    <definedName name="ДАТА">[25]Лист1!$A$38:$A$50</definedName>
    <definedName name="Дв" localSheetId="0">'приложение 1.1 (2012-2014) (2)'!Дв</definedName>
    <definedName name="Дв">[0]!Дв</definedName>
    <definedName name="ДЕК_РУБ">[19]Калькуляции!#REF!</definedName>
    <definedName name="ДЕК_Т">[19]Калькуляции!#REF!</definedName>
    <definedName name="ДЕК_ТОН">[19]Калькуляции!#REF!</definedName>
    <definedName name="декабрь" localSheetId="0">#REF!</definedName>
    <definedName name="декабрь">#REF!</definedName>
    <definedName name="День">'[26]ПФВ-0.5'!$AM$4:$AM$34</definedName>
    <definedName name="ДЗО">'[27]титул БДР'!$A$18</definedName>
    <definedName name="Диаметры">'[26]ПФВ-0.5'!$AK$22:$AK$39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ИЗТОПЛИВО" localSheetId="0">#REF!</definedName>
    <definedName name="ДИЗТОПЛИВО">#REF!</definedName>
    <definedName name="ДИМА" localSheetId="0">#REF!</definedName>
    <definedName name="ДИМА">#REF!</definedName>
    <definedName name="Дионис2">[20]Дебиторка!$J$15</definedName>
    <definedName name="ДИЭТ">[19]Калькуляции!#REF!</definedName>
    <definedName name="ДОГПЕР_АВЧСЫРЕЦ">[19]Калькуляции!#REF!</definedName>
    <definedName name="ДОГПЕР_СЫРЕЦ">[19]Калькуляции!#REF!</definedName>
    <definedName name="Доллар">[28]Оборудование_стоим!#REF!</definedName>
    <definedName name="доля_проч_ф" localSheetId="0">#REF!</definedName>
    <definedName name="доля_проч_ф">#REF!</definedName>
    <definedName name="доля_прочая" localSheetId="0">#REF!</definedName>
    <definedName name="доля_прочая">#REF!</definedName>
    <definedName name="доля_прочая_98_ав" localSheetId="0">#REF!</definedName>
    <definedName name="доля_прочая_98_ав">#REF!</definedName>
    <definedName name="доля_прочая_ав" localSheetId="0">#REF!</definedName>
    <definedName name="доля_прочая_ав">#REF!</definedName>
    <definedName name="доля_прочая_ф" localSheetId="0">#REF!</definedName>
    <definedName name="доля_прочая_ф">#REF!</definedName>
    <definedName name="доля_т_ф" localSheetId="0">#REF!</definedName>
    <definedName name="доля_т_ф">#REF!</definedName>
    <definedName name="доля_теп_1" localSheetId="0">#REF!</definedName>
    <definedName name="доля_теп_1">#REF!</definedName>
    <definedName name="доля_теп_2" localSheetId="0">#REF!</definedName>
    <definedName name="доля_теп_2">#REF!</definedName>
    <definedName name="доля_теп_3" localSheetId="0">#REF!</definedName>
    <definedName name="доля_теп_3">#REF!</definedName>
    <definedName name="доля_тепло">#REF!</definedName>
    <definedName name="доля_эл_1" localSheetId="0">#REF!</definedName>
    <definedName name="доля_эл_1">#REF!</definedName>
    <definedName name="доля_эл_2" localSheetId="0">#REF!</definedName>
    <definedName name="доля_эл_2">#REF!</definedName>
    <definedName name="доля_эл_3" localSheetId="0">#REF!</definedName>
    <definedName name="доля_эл_3">#REF!</definedName>
    <definedName name="доля_эл_ф" localSheetId="0">#REF!</definedName>
    <definedName name="доля_эл_ф">#REF!</definedName>
    <definedName name="доля_электра" localSheetId="0">#REF!</definedName>
    <definedName name="доля_электра">#REF!</definedName>
    <definedName name="доля_электра_99" localSheetId="0">#REF!</definedName>
    <definedName name="доля_электра_99">#REF!</definedName>
    <definedName name="е" localSheetId="0">'приложение 1.1 (2012-2014) (2)'!е</definedName>
    <definedName name="е">[0]!е</definedName>
    <definedName name="ЕСН" localSheetId="0">[29]Макро!$B$4</definedName>
    <definedName name="ЕСН">[29]Макро!$B$4</definedName>
    <definedName name="ж" localSheetId="0">'приложение 1.1 (2012-2014) (2)'!ж</definedName>
    <definedName name="ж">[0]!ж</definedName>
    <definedName name="жжжжжжж" localSheetId="0">'приложение 1.1 (2012-2014) (2)'!жжжжжжж</definedName>
    <definedName name="жжжжжжж">[0]!жжжжжжж</definedName>
    <definedName name="ЖИДКИЙ" localSheetId="0">#REF!</definedName>
    <definedName name="ЖИДКИЙ">#REF!</definedName>
    <definedName name="з" localSheetId="0">'приложение 1.1 (2012-2014) (2)'!з</definedName>
    <definedName name="з">[0]!з</definedName>
    <definedName name="З0" localSheetId="0">#REF!</definedName>
    <definedName name="З0">#REF!</definedName>
    <definedName name="З1" localSheetId="0">#REF!</definedName>
    <definedName name="З1">#REF!</definedName>
    <definedName name="З10" localSheetId="0">#REF!</definedName>
    <definedName name="З10">#REF!</definedName>
    <definedName name="З11" localSheetId="0">#REF!</definedName>
    <definedName name="З11">#REF!</definedName>
    <definedName name="З12" localSheetId="0">#REF!</definedName>
    <definedName name="З12">#REF!</definedName>
    <definedName name="З13" localSheetId="0">#REF!</definedName>
    <definedName name="З13">#REF!</definedName>
    <definedName name="З14" localSheetId="0">#REF!</definedName>
    <definedName name="З14">#REF!</definedName>
    <definedName name="З2" localSheetId="0">#REF!</definedName>
    <definedName name="З2">#REF!</definedName>
    <definedName name="З3" localSheetId="0">#REF!</definedName>
    <definedName name="З3">#REF!</definedName>
    <definedName name="З4" localSheetId="0">#REF!</definedName>
    <definedName name="З4">#REF!</definedName>
    <definedName name="З5" localSheetId="0">#REF!</definedName>
    <definedName name="З5">#REF!</definedName>
    <definedName name="З6" localSheetId="0">#REF!</definedName>
    <definedName name="З6">#REF!</definedName>
    <definedName name="З7" localSheetId="0">#REF!</definedName>
    <definedName name="З7">#REF!</definedName>
    <definedName name="З8" localSheetId="0">#REF!</definedName>
    <definedName name="З8">#REF!</definedName>
    <definedName name="З81">[19]Калькуляции!#REF!</definedName>
    <definedName name="З9" localSheetId="0">#REF!</definedName>
    <definedName name="З9">#REF!</definedName>
    <definedName name="_xlnm.Print_Titles" localSheetId="0">'приложение 1.1 (2012-2014) (2)'!$12:$14</definedName>
    <definedName name="_xlnm.Print_Titles">#N/A</definedName>
    <definedName name="ЗАРПЛАТА" localSheetId="0">#REF!</definedName>
    <definedName name="ЗАРПЛАТА">#REF!</definedName>
    <definedName name="ззззз" localSheetId="0">#REF!</definedName>
    <definedName name="ззззз">#REF!</definedName>
    <definedName name="ззззззззззззззззззззз" localSheetId="0">'приложение 1.1 (2012-2014) (2)'!ззззззззззззззззззззз</definedName>
    <definedName name="ззззззззззззззззззззз">[0]!ззззззззззззззззззззз</definedName>
    <definedName name="ЗКР">[19]Калькуляции!#REF!</definedName>
    <definedName name="ЗП1">[30]Лист13!$A$2</definedName>
    <definedName name="ЗП2">[30]Лист13!$B$2</definedName>
    <definedName name="ЗП3">[30]Лист13!$C$2</definedName>
    <definedName name="ЗП4">[30]Лист13!$D$2</definedName>
    <definedName name="и" localSheetId="0">'приложение 1.1 (2012-2014) (2)'!и</definedName>
    <definedName name="и">[0]!и</definedName>
    <definedName name="й" localSheetId="0">'приложение 1.1 (2012-2014) (2)'!й</definedName>
    <definedName name="й">[0]!й</definedName>
    <definedName name="ИЗВ_М" localSheetId="0">#REF!</definedName>
    <definedName name="ИЗВ_М">#REF!</definedName>
    <definedName name="ИЗМНЗП_АВЧ" localSheetId="0">#REF!</definedName>
    <definedName name="ИЗМНЗП_АВЧ">#REF!</definedName>
    <definedName name="ИЗМНЗП_АТЧ" localSheetId="0">#REF!</definedName>
    <definedName name="ИЗМНЗП_АТЧ">#REF!</definedName>
    <definedName name="ии">#REF!</definedName>
    <definedName name="йй" localSheetId="0">'приложение 1.1 (2012-2014) (2)'!йй</definedName>
    <definedName name="йй">[0]!йй</definedName>
    <definedName name="ййййййййййййй" localSheetId="0">'приложение 1.1 (2012-2014) (2)'!ййййййййййййй</definedName>
    <definedName name="ййййййййййййй">[0]!ййййййййййййй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кутск2">[20]Дебиторка!$J$16</definedName>
    <definedName name="ИТВСП" localSheetId="0">#REF!</definedName>
    <definedName name="ИТВСП">#REF!</definedName>
    <definedName name="ИТСЫР" localSheetId="0">#REF!</definedName>
    <definedName name="ИТСЫР">#REF!</definedName>
    <definedName name="ИТТР" localSheetId="0">#REF!</definedName>
    <definedName name="ИТТР">#REF!</definedName>
    <definedName name="ИТЭН" localSheetId="0">#REF!</definedName>
    <definedName name="ИТЭН">#REF!</definedName>
    <definedName name="ЙЦУ" localSheetId="0">#REF!</definedName>
    <definedName name="ЙЦУ">#REF!</definedName>
    <definedName name="ИЮЛ_РУБ">[19]Калькуляции!#REF!</definedName>
    <definedName name="ИЮЛ_ТОН">[19]Калькуляции!#REF!</definedName>
    <definedName name="июль" localSheetId="0">#REF!</definedName>
    <definedName name="июль">#REF!</definedName>
    <definedName name="ИЮН_РУБ" localSheetId="0">#REF!</definedName>
    <definedName name="ИЮН_РУБ">#REF!</definedName>
    <definedName name="ИЮН_ТОН" localSheetId="0">#REF!</definedName>
    <definedName name="ИЮН_ТОН">#REF!</definedName>
    <definedName name="июнь" localSheetId="0">#REF!</definedName>
    <definedName name="июнь">#REF!</definedName>
    <definedName name="к" localSheetId="0">'приложение 1.1 (2012-2014) (2)'!к</definedName>
    <definedName name="к">[0]!к</definedName>
    <definedName name="К_СЫР" localSheetId="0">#REF!</definedName>
    <definedName name="К_СЫР">#REF!</definedName>
    <definedName name="К_СЫР_ТОЛ">[19]Калькуляции!#REF!</definedName>
    <definedName name="К2_РУБ">[19]Калькуляции!#REF!</definedName>
    <definedName name="К2_ТОН">[19]Калькуляции!#REF!</definedName>
    <definedName name="КАТАНКА">[19]Калькуляции!#REF!</definedName>
    <definedName name="КАТАНКА_КРАМЗ">[19]Калькуляции!#REF!</definedName>
    <definedName name="КБОР">[19]Калькуляции!#REF!</definedName>
    <definedName name="КВ1_РУБ" localSheetId="0">#REF!</definedName>
    <definedName name="КВ1_РУБ">#REF!</definedName>
    <definedName name="КВ1_ТОН" localSheetId="0">#REF!</definedName>
    <definedName name="КВ1_ТОН">#REF!</definedName>
    <definedName name="КВ2_РУБ" localSheetId="0">#REF!</definedName>
    <definedName name="КВ2_РУБ">#REF!</definedName>
    <definedName name="КВ2_ТОН" localSheetId="0">#REF!</definedName>
    <definedName name="КВ2_ТОН">#REF!</definedName>
    <definedName name="КВ3_РУБ" localSheetId="0">#REF!</definedName>
    <definedName name="КВ3_РУБ">#REF!</definedName>
    <definedName name="КВ3_ТОН" localSheetId="0">#REF!</definedName>
    <definedName name="КВ3_ТОН">#REF!</definedName>
    <definedName name="КВ4_РУБ" localSheetId="0">#REF!</definedName>
    <definedName name="КВ4_РУБ">#REF!</definedName>
    <definedName name="КВ4_ТОН" localSheetId="0">#REF!</definedName>
    <definedName name="КВ4_ТОН">#REF!</definedName>
    <definedName name="ке" localSheetId="0">'приложение 1.1 (2012-2014) (2)'!ке</definedName>
    <definedName name="ке">[0]!ке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иА">'[21]цены цехов'!$D$14</definedName>
    <definedName name="КЛ" localSheetId="0">'[31]Объекты (показатели)'!#REF!</definedName>
    <definedName name="КЛ">'[31]Объекты (показатели)'!#REF!</definedName>
    <definedName name="КнязьРюрик2">[20]Дебиторка!$J$18</definedName>
    <definedName name="код">#REF!</definedName>
    <definedName name="код1">#REF!</definedName>
    <definedName name="КОК_ПРОК" localSheetId="0">#REF!</definedName>
    <definedName name="КОК_ПРОК">#REF!</definedName>
    <definedName name="КОМПЛЕКСНЫЙ">[19]Калькуляции!#REF!</definedName>
    <definedName name="Комплексы">'[26]ПФВ-0.5'!$AJ$4:$AJ$10</definedName>
    <definedName name="КОРК_7" localSheetId="0">#REF!</definedName>
    <definedName name="КОРК_7">#REF!</definedName>
    <definedName name="КОРК_АВЧ" localSheetId="0">#REF!</definedName>
    <definedName name="КОРК_АВЧ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1" localSheetId="0">#REF!</definedName>
    <definedName name="коэф1">#REF!</definedName>
    <definedName name="коэф2" localSheetId="0">#REF!</definedName>
    <definedName name="коэф2">#REF!</definedName>
    <definedName name="коэф3" localSheetId="0">#REF!</definedName>
    <definedName name="коэф3">#REF!</definedName>
    <definedName name="коэф4" localSheetId="0">#REF!</definedName>
    <definedName name="коэф4">#REF!</definedName>
    <definedName name="КПП" localSheetId="0">#REF!</definedName>
    <definedName name="КПП">#REF!</definedName>
    <definedName name="кр">#REF!</definedName>
    <definedName name="КР_" localSheetId="0">#REF!</definedName>
    <definedName name="КР_">#REF!</definedName>
    <definedName name="КР_10" localSheetId="0">#REF!</definedName>
    <definedName name="КР_10">#REF!</definedName>
    <definedName name="КР_2ЦЕХ" localSheetId="0">#REF!</definedName>
    <definedName name="КР_2ЦЕХ">#REF!</definedName>
    <definedName name="КР_7" localSheetId="0">#REF!</definedName>
    <definedName name="КР_7">#REF!</definedName>
    <definedName name="КР_8" localSheetId="0">#REF!</definedName>
    <definedName name="КР_8">#REF!</definedName>
    <definedName name="кр_до165" localSheetId="0">#REF!</definedName>
    <definedName name="кр_до165">#REF!</definedName>
    <definedName name="КР_КРАМЗ" localSheetId="0">#REF!</definedName>
    <definedName name="КР_КРАМЗ">#REF!</definedName>
    <definedName name="КР_ЛОК">[19]Калькуляции!#REF!</definedName>
    <definedName name="КР_ЛОК_8">[19]Калькуляции!#REF!</definedName>
    <definedName name="КР_ОБАН" localSheetId="0">#REF!</definedName>
    <definedName name="КР_ОБАН">#REF!</definedName>
    <definedName name="кр_с8б" localSheetId="0">#REF!</definedName>
    <definedName name="кр_с8б">#REF!</definedName>
    <definedName name="КР_С8БМ" localSheetId="0">#REF!</definedName>
    <definedName name="КР_С8БМ">#REF!</definedName>
    <definedName name="КР_СУМ" localSheetId="0">#REF!</definedName>
    <definedName name="КР_СУМ">#REF!</definedName>
    <definedName name="КР_Ф" localSheetId="0">#REF!</definedName>
    <definedName name="КР_Ф">#REF!</definedName>
    <definedName name="КР_ЦЕХА">[19]Калькуляции!#REF!</definedName>
    <definedName name="КР_ЭЮ">[19]Калькуляции!#REF!</definedName>
    <definedName name="КРЕМНИЙ">[19]Калькуляции!#REF!</definedName>
    <definedName name="_xlnm.Criteria" localSheetId="0">[32]Données!#REF!</definedName>
    <definedName name="КрПроцент">#REF!</definedName>
    <definedName name="КРУПН_КРАМЗ" localSheetId="0">#REF!</definedName>
    <definedName name="КРУПН_КРАМЗ">#REF!</definedName>
    <definedName name="кур">#REF!</definedName>
    <definedName name="Курс" localSheetId="0">#REF!</definedName>
    <definedName name="Курс">#REF!</definedName>
    <definedName name="КурсУЕ" localSheetId="0">#REF!</definedName>
    <definedName name="КурсУЕ">#REF!</definedName>
    <definedName name="л" localSheetId="0">'приложение 1.1 (2012-2014) (2)'!л</definedName>
    <definedName name="л">[0]!л</definedName>
    <definedName name="ЛИГ_АЛ_М">[19]Калькуляции!#REF!</definedName>
    <definedName name="ЛИГ_БР_ТИ">[19]Калькуляции!#REF!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 localSheetId="0">'приложение 1.1 (2012-2014) (2)'!м</definedName>
    <definedName name="м">[0]!м</definedName>
    <definedName name="МАГНИЙ">[19]Калькуляции!#REF!</definedName>
    <definedName name="май" localSheetId="0">#REF!</definedName>
    <definedName name="май">#REF!</definedName>
    <definedName name="МАЙ_РУБ" localSheetId="0">#REF!</definedName>
    <definedName name="МАЙ_РУБ">#REF!</definedName>
    <definedName name="МАЙ_ТОН" localSheetId="0">#REF!</definedName>
    <definedName name="МАЙ_ТОН">#REF!</definedName>
    <definedName name="МАР_РУБ" localSheetId="0">#REF!</definedName>
    <definedName name="МАР_РУБ">#REF!</definedName>
    <definedName name="МАР_ТОН" localSheetId="0">#REF!</definedName>
    <definedName name="МАР_ТОН">#REF!</definedName>
    <definedName name="МАРГ_ЛИГ">[19]Калькуляции!#REF!</definedName>
    <definedName name="МАРГ_ЛИГ_ДП" localSheetId="0">#REF!</definedName>
    <definedName name="МАРГ_ЛИГ_ДП">#REF!</definedName>
    <definedName name="МАРГ_ЛИГ_СТ">[19]Калькуляции!#REF!</definedName>
    <definedName name="март" localSheetId="0">#REF!</definedName>
    <definedName name="март">#REF!</definedName>
    <definedName name="Материалы">'[26]ПФВ-0.5'!$AG$26:$AG$33</definedName>
    <definedName name="МЕД" localSheetId="0">#REF!</definedName>
    <definedName name="МЕД">#REF!</definedName>
    <definedName name="МЕД_" localSheetId="0">#REF!</definedName>
    <definedName name="МЕД_">#REF!</definedName>
    <definedName name="МЕЛ_СУМ" localSheetId="0">#REF!</definedName>
    <definedName name="МЕЛ_СУМ">#REF!</definedName>
    <definedName name="Место">'[26]ПФВ-0.5'!$AK$18:$AK$19</definedName>
    <definedName name="МЕСЯЦЫ" localSheetId="0">[33]Январь!#REF!</definedName>
    <definedName name="МЕСЯЦЫ">[33]Январь!#REF!</definedName>
    <definedName name="Мет_собс" localSheetId="0">#REF!</definedName>
    <definedName name="Мет_собс">#REF!</definedName>
    <definedName name="Мет_ЭЛЦ3" localSheetId="0">#REF!</definedName>
    <definedName name="Мет_ЭЛЦ3">#REF!</definedName>
    <definedName name="Метроном2">[20]Дебиторка!$J$14</definedName>
    <definedName name="мехцех_РМП">'[21]цены цехов'!$D$26</definedName>
    <definedName name="МЛИГ_АМ">[19]Калькуляции!#REF!</definedName>
    <definedName name="МЛИГ_ЭЛ">[19]Калькуляции!#REF!</definedName>
    <definedName name="МнНДС" localSheetId="0">#REF!</definedName>
    <definedName name="МнНДС">#REF!</definedName>
    <definedName name="МС6_РУБ">[19]Калькуляции!#REF!</definedName>
    <definedName name="МС6_ТОН">[19]Калькуляции!#REF!</definedName>
    <definedName name="МС9_РУБ">[19]Калькуляции!#REF!</definedName>
    <definedName name="МС9_ТОН">[19]Калькуляции!#REF!</definedName>
    <definedName name="мым" localSheetId="0">'приложение 1.1 (2012-2014) (2)'!мым</definedName>
    <definedName name="мым">[0]!мым</definedName>
    <definedName name="н" localSheetId="0">'приложение 1.1 (2012-2014) (2)'!н</definedName>
    <definedName name="н">[0]!н</definedName>
    <definedName name="Н_2ЦЕХ_СКАЛ" localSheetId="0">#REF!</definedName>
    <definedName name="Н_2ЦЕХ_СКАЛ">#REF!</definedName>
    <definedName name="Н_АЛФ" localSheetId="0">#REF!</definedName>
    <definedName name="Н_АЛФ">#REF!</definedName>
    <definedName name="Н_АМ_МЛ">[19]Калькуляции!#REF!</definedName>
    <definedName name="Н_АНБЛ" localSheetId="0">#REF!</definedName>
    <definedName name="Н_АНБЛ">#REF!</definedName>
    <definedName name="Н_АНБЛ_В">[19]Калькуляции!#REF!</definedName>
    <definedName name="Н_АНБЛ_Т">[19]Калькуляции!#REF!</definedName>
    <definedName name="Н_АФ_МЛ">[19]Калькуляции!#REF!</definedName>
    <definedName name="Н_ВАЛФ" localSheetId="0">#REF!</definedName>
    <definedName name="Н_ВАЛФ">#REF!</definedName>
    <definedName name="Н_ВГР" localSheetId="0">#REF!</definedName>
    <definedName name="Н_ВГР">#REF!</definedName>
    <definedName name="Н_ВКРСВ" localSheetId="0">#REF!</definedName>
    <definedName name="Н_ВКРСВ">#REF!</definedName>
    <definedName name="Н_ВМЕДЬ" localSheetId="0">#REF!</definedName>
    <definedName name="Н_ВМЕДЬ">#REF!</definedName>
    <definedName name="Н_ВОДОБКРУПН" localSheetId="0">#REF!</definedName>
    <definedName name="Н_ВОДОБКРУПН">#REF!</definedName>
    <definedName name="Н_ВХЛБ" localSheetId="0">#REF!</definedName>
    <definedName name="Н_ВХЛБ">#REF!</definedName>
    <definedName name="Н_ВХЛН" localSheetId="0">#REF!</definedName>
    <definedName name="Н_ВХЛН">#REF!</definedName>
    <definedName name="Н_ГИДЗ" localSheetId="0">#REF!</definedName>
    <definedName name="Н_ГИДЗ">#REF!</definedName>
    <definedName name="Н_ГЛ_ВН" localSheetId="0">#REF!</definedName>
    <definedName name="Н_ГЛ_ВН">#REF!</definedName>
    <definedName name="Н_ГЛ_ДП">[19]Калькуляции!#REF!</definedName>
    <definedName name="Н_ГЛ_ИТ">[19]Калькуляции!#REF!</definedName>
    <definedName name="Н_ГЛ_ТОЛ" localSheetId="0">#REF!</definedName>
    <definedName name="Н_ГЛ_ТОЛ">#REF!</definedName>
    <definedName name="Н_ГЛШ" localSheetId="0">#REF!</definedName>
    <definedName name="Н_ГЛШ">#REF!</definedName>
    <definedName name="Н_ИЗВ" localSheetId="0">#REF!</definedName>
    <definedName name="Н_ИЗВ">#REF!</definedName>
    <definedName name="Н_К_ПРОК" localSheetId="0">#REF!</definedName>
    <definedName name="Н_К_ПРОК">#REF!</definedName>
    <definedName name="Н_К_СЫР" localSheetId="0">#REF!</definedName>
    <definedName name="Н_К_СЫР">#REF!</definedName>
    <definedName name="Н_К_СЫР_П">[19]Калькуляции!#REF!</definedName>
    <definedName name="Н_К_СЫР_Т">[19]Калькуляции!#REF!</definedName>
    <definedName name="Н_КАВЧ_АЛФ" localSheetId="0">#REF!</definedName>
    <definedName name="Н_КАВЧ_АЛФ">#REF!</definedName>
    <definedName name="Н_КАВЧ_ГРАФ" localSheetId="0">#REF!</definedName>
    <definedName name="Н_КАВЧ_ГРАФ">#REF!</definedName>
    <definedName name="Н_КАВЧ_КРС" localSheetId="0">#REF!</definedName>
    <definedName name="Н_КАВЧ_КРС">#REF!</definedName>
    <definedName name="Н_КАВЧ_МЕД" localSheetId="0">#REF!</definedName>
    <definedName name="Н_КАВЧ_МЕД">#REF!</definedName>
    <definedName name="Н_КАВЧ_ХЛБ" localSheetId="0">#REF!</definedName>
    <definedName name="Н_КАВЧ_ХЛБ">#REF!</definedName>
    <definedName name="Н_КАО_СКАЛ" localSheetId="0">#REF!</definedName>
    <definedName name="Н_КАО_СКАЛ">#REF!</definedName>
    <definedName name="Н_КЕРОСИН" localSheetId="0">#REF!</definedName>
    <definedName name="Н_КЕРОСИН">#REF!</definedName>
    <definedName name="Н_КЛОК_КРСМ">[19]Калькуляции!#REF!</definedName>
    <definedName name="Н_КЛОК_СКАЛ">[19]Калькуляции!#REF!</definedName>
    <definedName name="Н_КЛОК_ФТК">[19]Калькуляции!#REF!</definedName>
    <definedName name="Н_КОА_АБ" localSheetId="0">#REF!</definedName>
    <definedName name="Н_КОА_АБ">#REF!</definedName>
    <definedName name="Н_КОА_ГЛ" localSheetId="0">#REF!</definedName>
    <definedName name="Н_КОА_ГЛ">#REF!</definedName>
    <definedName name="Н_КОА_КРС" localSheetId="0">#REF!</definedName>
    <definedName name="Н_КОА_КРС">#REF!</definedName>
    <definedName name="Н_КОА_КРСМ" localSheetId="0">#REF!</definedName>
    <definedName name="Н_КОА_КРСМ">#REF!</definedName>
    <definedName name="Н_КОА_СКАЛ" localSheetId="0">#REF!</definedName>
    <definedName name="Н_КОА_СКАЛ">#REF!</definedName>
    <definedName name="Н_КОА_ФК" localSheetId="0">#REF!</definedName>
    <definedName name="Н_КОА_ФК">#REF!</definedName>
    <definedName name="Н_КОРК_7" localSheetId="0">#REF!</definedName>
    <definedName name="Н_КОРК_7">#REF!</definedName>
    <definedName name="Н_КОРК_АВЧ" localSheetId="0">#REF!</definedName>
    <definedName name="Н_КОРК_АВЧ">#REF!</definedName>
    <definedName name="Н_КР_АК5М2">[19]Калькуляции!#REF!</definedName>
    <definedName name="Н_КР_ПАР">[19]Калькуляции!#REF!</definedName>
    <definedName name="Н_КР19_СКАЛ" localSheetId="0">#REF!</definedName>
    <definedName name="Н_КР19_СКАЛ">#REF!</definedName>
    <definedName name="Н_КРАК12">[19]Калькуляции!#REF!</definedName>
    <definedName name="Н_КРАК9ПЧ">[19]Калькуляции!#REF!</definedName>
    <definedName name="Н_КРЕМ_МЛ">[19]Калькуляции!#REF!</definedName>
    <definedName name="Н_КРЕМАК12">[19]Калькуляции!#REF!</definedName>
    <definedName name="Н_КРЕМАК5М2">[19]Калькуляции!#REF!</definedName>
    <definedName name="Н_КРЕМАК9ПЧ">[19]Калькуляции!#REF!</definedName>
    <definedName name="Н_КРИОЛ_МЛ">[19]Калькуляции!#REF!</definedName>
    <definedName name="Н_КРКРУПН">[19]Калькуляции!#REF!</definedName>
    <definedName name="Н_КРМЕЛКИЕ">[19]Калькуляции!#REF!</definedName>
    <definedName name="Н_КРРЕКВИЗИТЫ">[19]Калькуляции!#REF!</definedName>
    <definedName name="Н_КРСВ" localSheetId="0">#REF!</definedName>
    <definedName name="Н_КРСВ">#REF!</definedName>
    <definedName name="Н_КРСЛИТКИ">[19]Калькуляции!#REF!</definedName>
    <definedName name="Н_КРСМ" localSheetId="0">#REF!</definedName>
    <definedName name="Н_КРСМ">#REF!</definedName>
    <definedName name="Н_КРФ">[19]Калькуляции!#REF!</definedName>
    <definedName name="Н_КСГИД" localSheetId="0">#REF!</definedName>
    <definedName name="Н_КСГИД">#REF!</definedName>
    <definedName name="Н_КСКАУСТ" localSheetId="0">#REF!</definedName>
    <definedName name="Н_КСКАУСТ">#REF!</definedName>
    <definedName name="Н_КСПЕНА" localSheetId="0">#REF!</definedName>
    <definedName name="Н_КСПЕНА">#REF!</definedName>
    <definedName name="Н_КСПЕНА_С">[19]Калькуляции!#REF!</definedName>
    <definedName name="Н_КССОДГО" localSheetId="0">#REF!</definedName>
    <definedName name="Н_КССОДГО">#REF!</definedName>
    <definedName name="Н_КССОДКАЛ" localSheetId="0">#REF!</definedName>
    <definedName name="Н_КССОДКАЛ">#REF!</definedName>
    <definedName name="Н_ЛИГ_АЛ_М">[19]Калькуляции!#REF!</definedName>
    <definedName name="Н_ЛИГ_АЛ_МАК5М2">[19]Калькуляции!#REF!</definedName>
    <definedName name="Н_ЛИГ_БР_ТИ">[19]Калькуляции!#REF!</definedName>
    <definedName name="Н_МАГНАК5М2">[19]Калькуляции!#REF!</definedName>
    <definedName name="Н_МАГНАК9ПЧ">[19]Калькуляции!#REF!</definedName>
    <definedName name="Н_МАЗ">[19]Калькуляции!#REF!</definedName>
    <definedName name="Н_МАРГ_МЛ">[19]Калькуляции!#REF!</definedName>
    <definedName name="Н_МАССА" localSheetId="0">#REF!</definedName>
    <definedName name="Н_МАССА">#REF!</definedName>
    <definedName name="Н_МАССА_В">[19]Калькуляции!#REF!</definedName>
    <definedName name="Н_МАССА_П">[19]Калькуляции!#REF!</definedName>
    <definedName name="Н_МАССА_ПК">[19]Калькуляции!#REF!</definedName>
    <definedName name="Н_МЕД_АК5М2">[19]Калькуляции!#REF!</definedName>
    <definedName name="Н_МЛ_3003">[19]Калькуляции!#REF!</definedName>
    <definedName name="Н_ОЛЕ" localSheetId="0">#REF!</definedName>
    <definedName name="Н_ОЛЕ">#REF!</definedName>
    <definedName name="Н_ПЕК" localSheetId="0">#REF!</definedName>
    <definedName name="Н_ПЕК">#REF!</definedName>
    <definedName name="Н_ПЕК_П">[19]Калькуляции!#REF!</definedName>
    <definedName name="Н_ПЕК_Т">[19]Калькуляции!#REF!</definedName>
    <definedName name="Н_ПУШ" localSheetId="0">#REF!</definedName>
    <definedName name="Н_ПУШ">#REF!</definedName>
    <definedName name="Н_ПЫЛЬ" localSheetId="0">#REF!</definedName>
    <definedName name="Н_ПЫЛЬ">#REF!</definedName>
    <definedName name="Н_С8БМ_ГЛ" localSheetId="0">#REF!</definedName>
    <definedName name="Н_С8БМ_ГЛ">#REF!</definedName>
    <definedName name="Н_С8БМ_КСВ" localSheetId="0">#REF!</definedName>
    <definedName name="Н_С8БМ_КСВ">#REF!</definedName>
    <definedName name="Н_С8БМ_КСМ" localSheetId="0">#REF!</definedName>
    <definedName name="Н_С8БМ_КСМ">#REF!</definedName>
    <definedName name="Н_С8БМ_СКАЛ" localSheetId="0">#REF!</definedName>
    <definedName name="Н_С8БМ_СКАЛ">#REF!</definedName>
    <definedName name="Н_С8БМ_ФК" localSheetId="0">#REF!</definedName>
    <definedName name="Н_С8БМ_ФК">#REF!</definedName>
    <definedName name="Н_СЕРК" localSheetId="0">#REF!</definedName>
    <definedName name="Н_СЕРК">#REF!</definedName>
    <definedName name="Н_СКА" localSheetId="0">#REF!</definedName>
    <definedName name="Н_СКА">#REF!</definedName>
    <definedName name="Н_СЛ_КРСВ" localSheetId="0">#REF!</definedName>
    <definedName name="Н_СЛ_КРСВ">#REF!</definedName>
    <definedName name="Н_СОЛ_АК5М2">[19]Калькуляции!#REF!</definedName>
    <definedName name="Н_СОЛАК12">[19]Калькуляции!#REF!</definedName>
    <definedName name="Н_СОЛАК9ПЧ">[19]Калькуляции!#REF!</definedName>
    <definedName name="Н_СОЛКРУПН">[19]Калькуляции!#REF!</definedName>
    <definedName name="Н_СОЛМЕЛКИЕ">[19]Калькуляции!#REF!</definedName>
    <definedName name="Н_СОЛРЕКВИЗИТЫ">[19]Калькуляции!#REF!</definedName>
    <definedName name="Н_СОЛСЛ">[19]Калькуляции!#REF!</definedName>
    <definedName name="Н_СОЛСЛИТКИ">[19]Калькуляции!#REF!</definedName>
    <definedName name="Н_СОСМАС" localSheetId="0">#REF!</definedName>
    <definedName name="Н_СОСМАС">#REF!</definedName>
    <definedName name="Н_Т_КРСВ" localSheetId="0">#REF!</definedName>
    <definedName name="Н_Т_КРСВ">#REF!</definedName>
    <definedName name="Н_Т_КРСВ3" localSheetId="0">#REF!</definedName>
    <definedName name="Н_Т_КРСВ3">#REF!</definedName>
    <definedName name="Н_ТИТ_АК5М2">[19]Калькуляции!#REF!</definedName>
    <definedName name="Н_ТИТ_АК9ПЧ">[19]Калькуляции!#REF!</definedName>
    <definedName name="Н_ТИТАН" localSheetId="0">#REF!</definedName>
    <definedName name="Н_ТИТАН">#REF!</definedName>
    <definedName name="Н_ТОЛЬКОБЛОКИ">[19]Калькуляции!#REF!</definedName>
    <definedName name="Н_ТОЛЬКОМАССА">[19]Калькуляции!#REF!</definedName>
    <definedName name="Н_ФК" localSheetId="0">#REF!</definedName>
    <definedName name="Н_ФК">#REF!</definedName>
    <definedName name="Н_ФТК" localSheetId="0">#REF!</definedName>
    <definedName name="Н_ФТК">#REF!</definedName>
    <definedName name="Н_Х_ДИЭТ">[19]Калькуляции!#REF!</definedName>
    <definedName name="Н_Х_КБОР">[19]Калькуляции!#REF!</definedName>
    <definedName name="Н_Х_ПЕК">[19]Калькуляции!#REF!</definedName>
    <definedName name="Н_Х_ПОГЛ">[19]Калькуляции!#REF!</definedName>
    <definedName name="Н_Х_ТЕРМ">[19]Калькуляции!#REF!</definedName>
    <definedName name="Н_Х_ТЕРМ_Д">[19]Калькуляции!#REF!</definedName>
    <definedName name="Н_ХЛНАТ" localSheetId="0">#REF!</definedName>
    <definedName name="Н_ХЛНАТ">#REF!</definedName>
    <definedName name="Н_ШАРЫ" localSheetId="0">#REF!</definedName>
    <definedName name="Н_ШАРЫ">#REF!</definedName>
    <definedName name="Н_ЭНАК12">[19]Калькуляции!#REF!</definedName>
    <definedName name="Н_ЭНАК5М2">[19]Калькуляции!#REF!</definedName>
    <definedName name="Н_ЭНАК9ПЧ">[19]Калькуляции!#REF!</definedName>
    <definedName name="Н_ЭНКРУПН" localSheetId="0">#REF!</definedName>
    <definedName name="Н_ЭНКРУПН">#REF!</definedName>
    <definedName name="Н_ЭНМЕЛКИЕ" localSheetId="0">#REF!</definedName>
    <definedName name="Н_ЭНМЕЛКИЕ">#REF!</definedName>
    <definedName name="Н_ЭНРЕКВИЗИТЫ">[19]Калькуляции!#REF!</definedName>
    <definedName name="Н_ЭНСЛИТКИ" localSheetId="0">#REF!</definedName>
    <definedName name="Н_ЭНСЛИТКИ">#REF!</definedName>
    <definedName name="НАЧП" localSheetId="0">#REF!</definedName>
    <definedName name="НАЧП">#REF!</definedName>
    <definedName name="НАЧПЭО" localSheetId="0">#REF!</definedName>
    <definedName name="НАЧПЭО">#REF!</definedName>
    <definedName name="НВ_АВЧСЫР" localSheetId="0">#REF!</definedName>
    <definedName name="НВ_АВЧСЫР">#REF!</definedName>
    <definedName name="НВ_ДАВАЛ" localSheetId="0">#REF!</definedName>
    <definedName name="НВ_ДАВАЛ">#REF!</definedName>
    <definedName name="НВ_КРУПНЫЕ" localSheetId="0">#REF!</definedName>
    <definedName name="НВ_КРУПНЫЕ">#REF!</definedName>
    <definedName name="НВ_ПУСКАВЧ" localSheetId="0">#REF!</definedName>
    <definedName name="НВ_ПУСКАВЧ">#REF!</definedName>
    <definedName name="НВ_РЕКВИЗИТЫ" localSheetId="0">#REF!</definedName>
    <definedName name="НВ_РЕКВИЗИТЫ">#REF!</definedName>
    <definedName name="НВ_СЛИТКИ" localSheetId="0">#REF!</definedName>
    <definedName name="НВ_СЛИТКИ">#REF!</definedName>
    <definedName name="НВ_СПЛАВ6063" localSheetId="0">#REF!</definedName>
    <definedName name="НВ_СПЛАВ6063">#REF!</definedName>
    <definedName name="НВ_ЧМЖ" localSheetId="0">#REF!</definedName>
    <definedName name="НВ_ЧМЖ">#REF!</definedName>
    <definedName name="НДС" localSheetId="0">#REF!</definedName>
    <definedName name="НДС">#REF!</definedName>
    <definedName name="ндс1" localSheetId="0">#REF!</definedName>
    <definedName name="ндс1">#REF!</definedName>
    <definedName name="НЗП_АВЧ" localSheetId="0">#REF!</definedName>
    <definedName name="НЗП_АВЧ">#REF!</definedName>
    <definedName name="НЗП_АТЧ" localSheetId="0">#REF!</definedName>
    <definedName name="НЗП_АТЧ">#REF!</definedName>
    <definedName name="НЗП_АТЧВАВЧ" localSheetId="0">#REF!</definedName>
    <definedName name="НЗП_АТЧВАВЧ">#REF!</definedName>
    <definedName name="НН_АВЧСЫР">[19]Калькуляции!#REF!</definedName>
    <definedName name="НН_АВЧТОВ" localSheetId="0">#REF!</definedName>
    <definedName name="НН_АВЧТОВ">#REF!</definedName>
    <definedName name="нов" localSheetId="0">'приложение 1.1 (2012-2014) (2)'!нов</definedName>
    <definedName name="нов">[0]!нов</definedName>
    <definedName name="норм_1" localSheetId="0">[34]Отопление!$D$14:$D$28</definedName>
    <definedName name="норм_1">[34]Отопление!$D$14:$D$28</definedName>
    <definedName name="норм_1_част" localSheetId="0">[34]Отопление!$I$14:$I$28</definedName>
    <definedName name="норм_1_част">[34]Отопление!$I$14:$I$28</definedName>
    <definedName name="норм_2" localSheetId="0">[34]Отопление!$E$14:$E$28</definedName>
    <definedName name="норм_2">[34]Отопление!$E$14:$E$28</definedName>
    <definedName name="норм_3" localSheetId="0">[34]Отопление!$F$14:$F$28</definedName>
    <definedName name="норм_3">[34]Отопление!$F$14:$F$28</definedName>
    <definedName name="норм_3_част" localSheetId="0">[34]Отопление!$J$14:$J$28</definedName>
    <definedName name="норм_3_част">[34]Отопление!$J$14:$J$28</definedName>
    <definedName name="норм_4" localSheetId="0">[34]Отопление!$G$14:$G$28</definedName>
    <definedName name="норм_4">[34]Отопление!$G$14:$G$28</definedName>
    <definedName name="НОЯ_РУБ">[19]Калькуляции!#REF!</definedName>
    <definedName name="НОЯ_ТОН">[19]Калькуляции!#REF!</definedName>
    <definedName name="ноябрь" localSheetId="0">#REF!</definedName>
    <definedName name="ноябрь">#REF!</definedName>
    <definedName name="НС_МАРГЛИГ">[19]Калькуляции!#REF!</definedName>
    <definedName name="НТ_АВЧСЫР" localSheetId="0">#REF!</definedName>
    <definedName name="НТ_АВЧСЫР">#REF!</definedName>
    <definedName name="НТ_АК12">[19]Калькуляции!#REF!</definedName>
    <definedName name="НТ_АК5М2">[19]Калькуляции!#REF!</definedName>
    <definedName name="НТ_АК9ПЧ">[19]Калькуляции!#REF!</definedName>
    <definedName name="НТ_АЛЖ">[19]Калькуляции!#REF!</definedName>
    <definedName name="НТ_ДАВАЛ" localSheetId="0">#REF!</definedName>
    <definedName name="НТ_ДАВАЛ">#REF!</definedName>
    <definedName name="НТ_КАТАНКА">[19]Калькуляции!#REF!</definedName>
    <definedName name="НТ_КРУПНЫЕ" localSheetId="0">#REF!</definedName>
    <definedName name="НТ_КРУПНЫЕ">#REF!</definedName>
    <definedName name="НТ_РЕКВИЗИТЫ" localSheetId="0">#REF!</definedName>
    <definedName name="НТ_РЕКВИЗИТЫ">#REF!</definedName>
    <definedName name="НТ_СЛИТКИ" localSheetId="0">#REF!</definedName>
    <definedName name="НТ_СЛИТКИ">#REF!</definedName>
    <definedName name="НТ_СПЛАВ6063" localSheetId="0">#REF!</definedName>
    <definedName name="НТ_СПЛАВ6063">#REF!</definedName>
    <definedName name="НТ_ЧМ">[19]Калькуляции!#REF!</definedName>
    <definedName name="НТ_ЧМЖ" localSheetId="0">#REF!</definedName>
    <definedName name="НТ_ЧМЖ">#REF!</definedName>
    <definedName name="о" localSheetId="0">'приложение 1.1 (2012-2014) (2)'!о</definedName>
    <definedName name="о">[0]!о</definedName>
    <definedName name="об_эксп" localSheetId="0">#REF!</definedName>
    <definedName name="об_эксп">#REF!</definedName>
    <definedName name="_xlnm.Print_Area" localSheetId="0">'приложение 1.1 (2012-2014) (2)'!$B$1:$AJ$121</definedName>
    <definedName name="_xlnm.Print_Area">#N/A</definedName>
    <definedName name="общ" localSheetId="0">#REF!</definedName>
    <definedName name="общ">#REF!</definedName>
    <definedName name="ОБЩ_ВН">[19]Калькуляции!#REF!</definedName>
    <definedName name="ОБЩ_Т" localSheetId="0">#REF!</definedName>
    <definedName name="ОБЩ_Т">#REF!</definedName>
    <definedName name="ОБЩ_ТОЛ">[19]Калькуляции!#REF!</definedName>
    <definedName name="ОБЩ_ЭКС">[19]Калькуляции!#REF!</definedName>
    <definedName name="ОБЩЕ_В">[19]Калькуляции!#REF!</definedName>
    <definedName name="ОБЩЕ_ДП">[19]Калькуляции!#REF!</definedName>
    <definedName name="ОБЩЕ_Т">[19]Калькуляции!#REF!</definedName>
    <definedName name="ОБЩЕ_Т_А">[19]Калькуляции!#REF!</definedName>
    <definedName name="ОБЩЕ_Т_П">[19]Калькуляции!#REF!</definedName>
    <definedName name="ОБЩЕ_Т_ПК">[19]Калькуляции!#REF!</definedName>
    <definedName name="ОБЩЕ_Э">[19]Калькуляции!#REF!</definedName>
    <definedName name="ОБЩИТ" localSheetId="0">#REF!</definedName>
    <definedName name="ОБЩИТ">#REF!</definedName>
    <definedName name="объёмы" localSheetId="0">#REF!</definedName>
    <definedName name="объёмы">#REF!</definedName>
    <definedName name="ОКТ_РУБ">[19]Калькуляции!#REF!</definedName>
    <definedName name="ОКТ_ТОН">[19]Калькуляции!#REF!</definedName>
    <definedName name="октябрь" localSheetId="0">#REF!</definedName>
    <definedName name="октябрь">#REF!</definedName>
    <definedName name="ОЛЕ" localSheetId="0">#REF!</definedName>
    <definedName name="ОЛЕ">#REF!</definedName>
    <definedName name="он">#REF!</definedName>
    <definedName name="оо">#REF!</definedName>
    <definedName name="ОС_АЛ_Ф" localSheetId="0">#REF!</definedName>
    <definedName name="ОС_АЛ_Ф">#REF!</definedName>
    <definedName name="ОС_АН_Б" localSheetId="0">#REF!</definedName>
    <definedName name="ОС_АН_Б">#REF!</definedName>
    <definedName name="ОС_АН_Б_ТОЛ">[19]Калькуляции!#REF!</definedName>
    <definedName name="ОС_БАР" localSheetId="0">#REF!</definedName>
    <definedName name="ОС_БАР">#REF!</definedName>
    <definedName name="ОС_ГИД" localSheetId="0">#REF!</definedName>
    <definedName name="ОС_ГИД">#REF!</definedName>
    <definedName name="ОС_ГИД_ЗФА" localSheetId="0">#REF!</definedName>
    <definedName name="ОС_ГИД_ЗФА">#REF!</definedName>
    <definedName name="ОС_ГЛ" localSheetId="0">#REF!</definedName>
    <definedName name="ОС_ГЛ">#REF!</definedName>
    <definedName name="ОС_ГЛ_ДП">[19]Калькуляции!#REF!</definedName>
    <definedName name="ОС_ГЛ_Т" localSheetId="0">#REF!</definedName>
    <definedName name="ОС_ГЛ_Т">#REF!</definedName>
    <definedName name="ОС_ГЛ_Ш" localSheetId="0">#REF!</definedName>
    <definedName name="ОС_ГЛ_Ш">#REF!</definedName>
    <definedName name="ОС_ГР" localSheetId="0">#REF!</definedName>
    <definedName name="ОС_ГР">#REF!</definedName>
    <definedName name="ОС_ДИЭТ">[19]Калькуляции!#REF!</definedName>
    <definedName name="ОС_ИЗВ_М" localSheetId="0">#REF!</definedName>
    <definedName name="ОС_ИЗВ_М">#REF!</definedName>
    <definedName name="ОС_К_СЫР" localSheetId="0">#REF!</definedName>
    <definedName name="ОС_К_СЫР">#REF!</definedName>
    <definedName name="ОС_К_СЫР_ТОЛ">[19]Калькуляции!#REF!</definedName>
    <definedName name="ОС_КБОР">[19]Калькуляции!#REF!</definedName>
    <definedName name="ОС_КОК_ПРОК" localSheetId="0">#REF!</definedName>
    <definedName name="ОС_КОК_ПРОК">#REF!</definedName>
    <definedName name="ОС_КОРК_7" localSheetId="0">#REF!</definedName>
    <definedName name="ОС_КОРК_7">#REF!</definedName>
    <definedName name="ОС_КОРК_АВЧ" localSheetId="0">#REF!</definedName>
    <definedName name="ОС_КОРК_АВЧ">#REF!</definedName>
    <definedName name="ОС_КР" localSheetId="0">#REF!</definedName>
    <definedName name="ОС_КР">#REF!</definedName>
    <definedName name="ОС_КРЕМНИЙ">[19]Калькуляции!#REF!</definedName>
    <definedName name="ОС_ЛИГ_АЛ_М">[19]Калькуляции!#REF!</definedName>
    <definedName name="ОС_ЛИГ_БР_ТИ">[19]Калькуляции!#REF!</definedName>
    <definedName name="ОС_МАГНИЙ">[19]Калькуляции!#REF!</definedName>
    <definedName name="ОС_МЕД" localSheetId="0">#REF!</definedName>
    <definedName name="ОС_МЕД">#REF!</definedName>
    <definedName name="ОС_ОЛЕ" localSheetId="0">#REF!</definedName>
    <definedName name="ОС_ОЛЕ">#REF!</definedName>
    <definedName name="ОС_П_УГ" localSheetId="0">#REF!</definedName>
    <definedName name="ОС_П_УГ">#REF!</definedName>
    <definedName name="ОС_П_УГ_С">[19]Калькуляции!#REF!</definedName>
    <definedName name="ОС_П_ЦЕМ" localSheetId="0">#REF!</definedName>
    <definedName name="ОС_П_ЦЕМ">#REF!</definedName>
    <definedName name="ОС_ПЕК" localSheetId="0">#REF!</definedName>
    <definedName name="ОС_ПЕК">#REF!</definedName>
    <definedName name="ОС_ПЕК_ТОЛ">[19]Калькуляции!#REF!</definedName>
    <definedName name="ОС_ПОГЛ">[19]Калькуляции!#REF!</definedName>
    <definedName name="ОС_ПОД_К" localSheetId="0">#REF!</definedName>
    <definedName name="ОС_ПОД_К">#REF!</definedName>
    <definedName name="ОС_ПУШ" localSheetId="0">#REF!</definedName>
    <definedName name="ОС_ПУШ">#REF!</definedName>
    <definedName name="ОС_С_КАЛ" localSheetId="0">#REF!</definedName>
    <definedName name="ОС_С_КАЛ">#REF!</definedName>
    <definedName name="ОС_С_КАУ" localSheetId="0">#REF!</definedName>
    <definedName name="ОС_С_КАУ">#REF!</definedName>
    <definedName name="ОС_С_ПУСК" localSheetId="0">#REF!</definedName>
    <definedName name="ОС_С_ПУСК">#REF!</definedName>
    <definedName name="ОС_СЕР_К" localSheetId="0">#REF!</definedName>
    <definedName name="ОС_СЕР_К">#REF!</definedName>
    <definedName name="ОС_СК_АН" localSheetId="0">#REF!</definedName>
    <definedName name="ОС_СК_АН">#REF!</definedName>
    <definedName name="ОС_ТЕРМ">[19]Калькуляции!#REF!</definedName>
    <definedName name="ОС_ТЕРМ_ДАВ">[19]Калькуляции!#REF!</definedName>
    <definedName name="ОС_ТИ" localSheetId="0">#REF!</definedName>
    <definedName name="ОС_ТИ">#REF!</definedName>
    <definedName name="ОС_ФЛ_К" localSheetId="0">#REF!</definedName>
    <definedName name="ОС_ФЛ_К">#REF!</definedName>
    <definedName name="ОС_ФТ_К" localSheetId="0">#REF!</definedName>
    <definedName name="ОС_ФТ_К">#REF!</definedName>
    <definedName name="ОС_ХЛ_Н" localSheetId="0">#REF!</definedName>
    <definedName name="ОС_ХЛ_Н">#REF!</definedName>
    <definedName name="ОстАква2">[20]Дебиторка!$J$28</definedName>
    <definedName name="ОТК">'[21]цены цехов'!$D$54</definedName>
    <definedName name="отопление_ВАЦ">'[21]цены цехов'!$D$20</definedName>
    <definedName name="отопление_Естюн">'[21]цены цехов'!$D$19</definedName>
    <definedName name="отопление_ЛАЦ">'[21]цены цехов'!$D$21</definedName>
    <definedName name="Очаково2">[20]Дебиторка!$J$30</definedName>
    <definedName name="очистка_стоков">'[21]цены цехов'!$D$7</definedName>
    <definedName name="Оша2">[20]Дебиторка!$J$31</definedName>
    <definedName name="п" localSheetId="0">'приложение 1.1 (2012-2014) (2)'!п</definedName>
    <definedName name="п">[0]!п</definedName>
    <definedName name="П_КГ_С">[19]Калькуляции!#REF!</definedName>
    <definedName name="П_УГ" localSheetId="0">#REF!</definedName>
    <definedName name="П_УГ">#REF!</definedName>
    <definedName name="П_УГ_С">[19]Калькуляции!#REF!</definedName>
    <definedName name="П_ЦЕМ" localSheetId="0">#REF!</definedName>
    <definedName name="П_ЦЕМ">#REF!</definedName>
    <definedName name="папа" localSheetId="0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АР" localSheetId="0">#REF!</definedName>
    <definedName name="ПАР">#REF!</definedName>
    <definedName name="пар_НТМК">'[21]цены цехов'!$D$9</definedName>
    <definedName name="ПГ1_РУБ">[19]Калькуляции!#REF!</definedName>
    <definedName name="ПГ1_ТОН">[19]Калькуляции!#REF!</definedName>
    <definedName name="ПГ2_РУБ">[19]Калькуляции!#REF!</definedName>
    <definedName name="ПГ2_ТОН">[19]Калькуляции!#REF!</definedName>
    <definedName name="ПЕК" localSheetId="0">#REF!</definedName>
    <definedName name="ПЕК">#REF!</definedName>
    <definedName name="ПЕК_ТОЛ">[19]Калькуляции!#REF!</definedName>
    <definedName name="Пепси2">[20]Дебиторка!$J$33</definedName>
    <definedName name="первый" localSheetId="0">#REF!</definedName>
    <definedName name="первый">#REF!</definedName>
    <definedName name="Период" localSheetId="0">#REF!</definedName>
    <definedName name="Период">#REF!</definedName>
    <definedName name="Периоды_18_2" localSheetId="0">'[13]18.2'!#REF!</definedName>
    <definedName name="Периоды_18_2">'[13]18.2'!#REF!</definedName>
    <definedName name="Пивовар2">[20]Дебиторка!$J$46</definedName>
    <definedName name="пл_1" localSheetId="0">[34]Отопление!$D$2</definedName>
    <definedName name="пл_1">[34]Отопление!$D$2</definedName>
    <definedName name="пл_1_част" localSheetId="0">[34]Отопление!$D$8</definedName>
    <definedName name="пл_1_част">[34]Отопление!$D$8</definedName>
    <definedName name="пл_2" localSheetId="0">[34]Отопление!$D$3</definedName>
    <definedName name="пл_2">[34]Отопление!$D$3</definedName>
    <definedName name="пл_3" localSheetId="0">[34]Отопление!$D$4</definedName>
    <definedName name="пл_3">[34]Отопление!$D$4</definedName>
    <definedName name="пл_3_част" localSheetId="0">[34]Отопление!$D$9</definedName>
    <definedName name="пл_3_част">[34]Отопление!$D$9</definedName>
    <definedName name="пл_4" localSheetId="0">[34]Отопление!$D$5</definedName>
    <definedName name="пл_4">[34]Отопление!$D$5</definedName>
    <definedName name="ПЛ1_РУБ">[19]Калькуляции!#REF!</definedName>
    <definedName name="ПЛ1_ТОН">[19]Калькуляции!#REF!</definedName>
    <definedName name="план" localSheetId="0">#REF!</definedName>
    <definedName name="план">#REF!</definedName>
    <definedName name="план1" localSheetId="0">#REF!</definedName>
    <definedName name="план1">#REF!</definedName>
    <definedName name="ПЛМ2">[20]Дебиторка!$J$35</definedName>
    <definedName name="Повреждения">'[26]ПФВ-0.5'!$AH$5:$AH$23</definedName>
    <definedName name="ПОГЛ">[19]Калькуляции!#REF!</definedName>
    <definedName name="погр_РОР">'[21]цены цехов'!$D$50</definedName>
    <definedName name="ПОД_К" localSheetId="0">#REF!</definedName>
    <definedName name="ПОД_К">#REF!</definedName>
    <definedName name="ПОД_КО" localSheetId="0">#REF!</definedName>
    <definedName name="ПОД_КО">#REF!</definedName>
    <definedName name="ПОДОВАЯ">[19]Калькуляции!#REF!</definedName>
    <definedName name="ПОДОВАЯ_Г">[19]Калькуляции!#REF!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ЛН" localSheetId="0">#REF!</definedName>
    <definedName name="ПОЛН">#REF!</definedName>
    <definedName name="Полная_себестоимость_2" localSheetId="0">[35]июнь9!#REF!</definedName>
    <definedName name="Полная_себестоимость_2">[35]июнь9!#REF!</definedName>
    <definedName name="ПоследнийГод">[36]Заголовок!$B$5</definedName>
    <definedName name="пост">'[37]постоянные затраты'!$F$18</definedName>
    <definedName name="пр_э" localSheetId="0">#REF!</definedName>
    <definedName name="пр_э">#REF!</definedName>
    <definedName name="пр1">#REF!</definedName>
    <definedName name="пр2">#REF!</definedName>
    <definedName name="пр3">#REF!</definedName>
    <definedName name="Превышение" localSheetId="0">[33]Январь!$G$121:$I$121</definedName>
    <definedName name="Превышение">[33]Январь!$G$121:$I$121</definedName>
    <definedName name="привет" localSheetId="0">'приложение 1.1 (2012-2014) (2)'!привет</definedName>
    <definedName name="привет">[0]!привет</definedName>
    <definedName name="ПРИЗНАКИ_Суммирования" localSheetId="0">[33]Январь!$B$11:$B$264</definedName>
    <definedName name="ПРИЗНАКИ_Суммирования">[33]Январь!$B$11:$B$264</definedName>
    <definedName name="Принадлежность">'[26]ПФВ-0.5'!$AK$42:$AK$45</definedName>
    <definedName name="Проверка" localSheetId="0">[33]Январь!#REF!</definedName>
    <definedName name="Проверка">[33]Январь!#REF!</definedName>
    <definedName name="Продэкспо2">[20]Дебиторка!$J$34</definedName>
    <definedName name="пром.вент">'[21]цены цехов'!$D$22</definedName>
    <definedName name="Процент" localSheetId="0">[29]Макро!$B$2</definedName>
    <definedName name="Процент">[29]Макро!$B$2</definedName>
    <definedName name="процент_т_ф" localSheetId="0">#REF!</definedName>
    <definedName name="процент_т_ф">#REF!</definedName>
    <definedName name="Процент_тепло" localSheetId="0">#REF!</definedName>
    <definedName name="Процент_тепло">#REF!</definedName>
    <definedName name="Процент_эл_ф" localSheetId="0">#REF!</definedName>
    <definedName name="Процент_эл_ф">#REF!</definedName>
    <definedName name="Процент_электра" localSheetId="0">#REF!</definedName>
    <definedName name="Процент_электра">#REF!</definedName>
    <definedName name="процент1" localSheetId="0">'[38]1.2.1'!#REF!</definedName>
    <definedName name="процент1">'[38]1.2.1'!#REF!</definedName>
    <definedName name="процент2" localSheetId="0">'[38]1.2.1'!#REF!</definedName>
    <definedName name="процент2">'[38]1.2.1'!#REF!</definedName>
    <definedName name="процент3" localSheetId="0">'[38]1.2.1'!#REF!</definedName>
    <definedName name="процент3">'[38]1.2.1'!#REF!</definedName>
    <definedName name="процент4" localSheetId="0">'[38]1.2.1'!#REF!</definedName>
    <definedName name="процент4">'[38]1.2.1'!#REF!</definedName>
    <definedName name="прочая_доля_99" localSheetId="0">#REF!</definedName>
    <definedName name="прочая_доля_99">#REF!</definedName>
    <definedName name="прочая_процент" localSheetId="0">#REF!</definedName>
    <definedName name="прочая_процент">#REF!</definedName>
    <definedName name="прочая_процент_98_ав" localSheetId="0">#REF!</definedName>
    <definedName name="прочая_процент_98_ав">#REF!</definedName>
    <definedName name="прочая_процент_99" localSheetId="0">#REF!</definedName>
    <definedName name="прочая_процент_99">#REF!</definedName>
    <definedName name="прочая_процент_ав" localSheetId="0">#REF!</definedName>
    <definedName name="прочая_процент_ав">#REF!</definedName>
    <definedName name="прочая_процент_ф" localSheetId="0">#REF!</definedName>
    <definedName name="прочая_процент_ф">#REF!</definedName>
    <definedName name="прочая_процент_ф_ав" localSheetId="0">#REF!</definedName>
    <definedName name="прочая_процент_ф_ав">#REF!</definedName>
    <definedName name="проявление">'[26]ПФВ-0.5'!$AG$36:$AG$46</definedName>
    <definedName name="ПУСК_АВЧ" localSheetId="0">#REF!</definedName>
    <definedName name="ПУСК_АВЧ">#REF!</definedName>
    <definedName name="ПУСК_АВЧ_ЛОК">[19]Калькуляции!#REF!</definedName>
    <definedName name="ПУСК_ЛОК">[19]Калькуляции!#REF!</definedName>
    <definedName name="ПУСК_ОБАН" localSheetId="0">#REF!</definedName>
    <definedName name="ПУСК_ОБАН">#REF!</definedName>
    <definedName name="ПУСК_С8БМ" localSheetId="0">#REF!</definedName>
    <definedName name="ПУСК_С8БМ">#REF!</definedName>
    <definedName name="ПУСКОВЫЕ" localSheetId="0">#REF!</definedName>
    <definedName name="ПУСКОВЫЕ">#REF!</definedName>
    <definedName name="ПУШ" localSheetId="0">#REF!</definedName>
    <definedName name="ПУШ">#REF!</definedName>
    <definedName name="р" localSheetId="0">'приложение 1.1 (2012-2014) (2)'!р</definedName>
    <definedName name="р">[0]!р</definedName>
    <definedName name="работа">[39]Лист1!$Q$4:$Q$323</definedName>
    <definedName name="работы">#REF!</definedName>
    <definedName name="Радуга2">[20]Дебиторка!$J$36</definedName>
    <definedName name="расшифровка" localSheetId="0">#REF!</definedName>
    <definedName name="расшифровка">#REF!</definedName>
    <definedName name="Ремаркет2">[20]Дебиторка!$J$37</definedName>
    <definedName name="ремонты2" localSheetId="0">'приложение 1.1 (2012-2014) (2)'!ремонты2</definedName>
    <definedName name="ремонты2">[0]!ремонты2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устехн2">[20]Дебиторка!$J$39</definedName>
    <definedName name="с" localSheetId="0">'приложение 1.1 (2012-2014) (2)'!с</definedName>
    <definedName name="с">[0]!с</definedName>
    <definedName name="С_КАЛ" localSheetId="0">#REF!</definedName>
    <definedName name="С_КАЛ">#REF!</definedName>
    <definedName name="С_КАУ" localSheetId="0">#REF!</definedName>
    <definedName name="С_КАУ">#REF!</definedName>
    <definedName name="С_КОДЫ" localSheetId="0">#REF!</definedName>
    <definedName name="С_КОДЫ">#REF!</definedName>
    <definedName name="С_ОБЪЁМЫ" localSheetId="0">#REF!</definedName>
    <definedName name="С_ОБЪЁМЫ">#REF!</definedName>
    <definedName name="С_ПУСК" localSheetId="0">#REF!</definedName>
    <definedName name="С_ПУСК">#REF!</definedName>
    <definedName name="с_с_т_ф" localSheetId="0">#REF!</definedName>
    <definedName name="с_с_т_ф">#REF!</definedName>
    <definedName name="с_с_тепло" localSheetId="0">#REF!</definedName>
    <definedName name="с_с_тепло">#REF!</definedName>
    <definedName name="с_с_эл_ф" localSheetId="0">#REF!</definedName>
    <definedName name="с_с_эл_ф">#REF!</definedName>
    <definedName name="с_с_электра" localSheetId="0">#REF!</definedName>
    <definedName name="с_с_электра">#REF!</definedName>
    <definedName name="С3103">[19]Калькуляции!#REF!</definedName>
    <definedName name="сброс_в_канал.">'[21]цены цехов'!$D$6</definedName>
    <definedName name="Сейл2">[20]Дебиторка!$J$41</definedName>
    <definedName name="СЕН_РУБ">[19]Калькуляции!#REF!</definedName>
    <definedName name="СЕН_ТОН">[19]Калькуляции!#REF!</definedName>
    <definedName name="сентябрь" localSheetId="0">#REF!</definedName>
    <definedName name="сентябрь">#REF!</definedName>
    <definedName name="СЕР_К" localSheetId="0">#REF!</definedName>
    <definedName name="СЕР_К">#REF!</definedName>
    <definedName name="Сж.воздух_Экспл.">'[21]цены цехов'!$D$41</definedName>
    <definedName name="сжат.возд_Магн">'[21]цены цехов'!$D$34</definedName>
    <definedName name="СК_АН" localSheetId="0">#REF!</definedName>
    <definedName name="СК_АН">#REF!</definedName>
    <definedName name="СОЦСТРАХ" localSheetId="0">#REF!</definedName>
    <definedName name="СОЦСТРАХ">#REF!</definedName>
    <definedName name="Список" localSheetId="0">[25]Лист1!$B$38:$B$42</definedName>
    <definedName name="Список">[25]Лист1!$B$38:$B$42</definedName>
    <definedName name="СПЛАВ6063" localSheetId="0">#REF!</definedName>
    <definedName name="СПЛАВ6063">#REF!</definedName>
    <definedName name="СПЛАВ6063_КРАМЗ" localSheetId="0">#REF!</definedName>
    <definedName name="СПЛАВ6063_КРАМЗ">#REF!</definedName>
    <definedName name="Способ">'[26]ПФВ-0.5'!$AM$37:$AM$38</definedName>
    <definedName name="сс" localSheetId="0">'приложение 1.1 (2012-2014) (2)'!сс</definedName>
    <definedName name="сс">[0]!сс</definedName>
    <definedName name="СС_АВЧ" localSheetId="0">#REF!</definedName>
    <definedName name="СС_АВЧ">#REF!</definedName>
    <definedName name="СС_АВЧВН" localSheetId="0">#REF!</definedName>
    <definedName name="СС_АВЧВН">#REF!</definedName>
    <definedName name="СС_АВЧДП">[19]Калькуляции!$A$401:$IV$401</definedName>
    <definedName name="СС_АВЧТОЛ" localSheetId="0">#REF!</definedName>
    <definedName name="СС_АВЧТОЛ">#REF!</definedName>
    <definedName name="СС_АЛФТЗФА" localSheetId="0">#REF!</definedName>
    <definedName name="СС_АЛФТЗФА">#REF!</definedName>
    <definedName name="СС_КРСМЕШ" localSheetId="0">#REF!</definedName>
    <definedName name="СС_КРСМЕШ">#REF!</definedName>
    <definedName name="СС_МАРГ_ЛИГ">[19]Калькуляции!#REF!</definedName>
    <definedName name="СС_МАРГ_ЛИГ_ДП" localSheetId="0">#REF!</definedName>
    <definedName name="СС_МАРГ_ЛИГ_ДП">#REF!</definedName>
    <definedName name="СС_МАС">[19]Калькуляции!#REF!</definedName>
    <definedName name="СС_МАССА" localSheetId="0">#REF!</definedName>
    <definedName name="СС_МАССА">#REF!</definedName>
    <definedName name="СС_МАССА_П">[19]Калькуляции!$A$177:$IV$177</definedName>
    <definedName name="СС_МАССА_ПК">[19]Калькуляции!$A$178:$IV$178</definedName>
    <definedName name="СС_МАССАСРЕД">[19]Калькуляции!#REF!</definedName>
    <definedName name="СС_МАССАСРЕДН">[19]Калькуляции!#REF!</definedName>
    <definedName name="СС_СЫР" localSheetId="0">#REF!</definedName>
    <definedName name="СС_СЫР">#REF!</definedName>
    <definedName name="СС_СЫРВН" localSheetId="0">#REF!</definedName>
    <definedName name="СС_СЫРВН">#REF!</definedName>
    <definedName name="СС_СЫРДП">[19]Калькуляции!$A$67:$IV$67</definedName>
    <definedName name="СС_СЫРТОЛ" localSheetId="0">#REF!</definedName>
    <definedName name="СС_СЫРТОЛ">#REF!</definedName>
    <definedName name="СС_СЫРТОЛ_А">[19]Калькуляции!$A$65:$IV$65</definedName>
    <definedName name="СС_СЫРТОЛ_П">[19]Калькуляции!$A$63:$IV$63</definedName>
    <definedName name="СС_СЫРТОЛ_ПК">[19]Калькуляции!$A$64:$IV$64</definedName>
    <definedName name="сссс" localSheetId="0">'приложение 1.1 (2012-2014) (2)'!сссс</definedName>
    <definedName name="сссс">[0]!сссс</definedName>
    <definedName name="ссы" localSheetId="0">'приложение 1.1 (2012-2014) (2)'!ссы</definedName>
    <definedName name="ссы">[0]!ссы</definedName>
    <definedName name="ссы2" localSheetId="0">'приложение 1.1 (2012-2014) (2)'!ссы2</definedName>
    <definedName name="ссы2">[0]!ссы2</definedName>
    <definedName name="Старкон2">[20]Дебиторка!$J$45</definedName>
    <definedName name="статьи" localSheetId="0">#REF!</definedName>
    <definedName name="статьи">#REF!</definedName>
    <definedName name="статьи_план" localSheetId="0">#REF!</definedName>
    <definedName name="статьи_план">#REF!</definedName>
    <definedName name="статьи_факт" localSheetId="0">#REF!</definedName>
    <definedName name="статьи_факт">#REF!</definedName>
    <definedName name="сто" localSheetId="0">#REF!</definedName>
    <definedName name="сто">#REF!</definedName>
    <definedName name="сто_проц_ф" localSheetId="0">#REF!</definedName>
    <definedName name="сто_проц_ф">#REF!</definedName>
    <definedName name="сто_процентов" localSheetId="0">#REF!</definedName>
    <definedName name="сто_процентов">#REF!</definedName>
    <definedName name="СтрокаЗаголовок" localSheetId="0">[33]Январь!$C$8:$C$264</definedName>
    <definedName name="СтрокаЗаголовок">[33]Январь!$C$8:$C$264</definedName>
    <definedName name="СтрокаИмя" localSheetId="0">[33]Январь!$D$8:$D$264</definedName>
    <definedName name="СтрокаИмя">[33]Январь!$D$8:$D$264</definedName>
    <definedName name="СтрокаКод" localSheetId="0">[33]Январь!$E$8:$E$264</definedName>
    <definedName name="СтрокаКод">[33]Январь!$E$8:$E$264</definedName>
    <definedName name="СтрокаСумма" localSheetId="0">[33]Январь!$B$8:$B$264</definedName>
    <definedName name="СтрокаСумма">[33]Январь!$B$8:$B$264</definedName>
    <definedName name="сумм">#REF!</definedName>
    <definedName name="сумма">[39]Лист1!$I$4:$I$323</definedName>
    <definedName name="СЫР" localSheetId="0">#REF!</definedName>
    <definedName name="СЫР">#REF!</definedName>
    <definedName name="СЫР_ВН" localSheetId="0">#REF!</definedName>
    <definedName name="СЫР_ВН">#REF!</definedName>
    <definedName name="СЫР_ДП">[19]Калькуляции!#REF!</definedName>
    <definedName name="СЫР_ТОЛ" localSheetId="0">#REF!</definedName>
    <definedName name="СЫР_ТОЛ">#REF!</definedName>
    <definedName name="СЫР_ТОЛ_А">[19]Калькуляции!#REF!</definedName>
    <definedName name="СЫР_ТОЛ_К">[19]Калькуляции!#REF!</definedName>
    <definedName name="СЫР_ТОЛ_П">[19]Калькуляции!#REF!</definedName>
    <definedName name="СЫР_ТОЛ_ПК">[19]Калькуляции!#REF!</definedName>
    <definedName name="СЫР_ТОЛ_СУМ">[19]Калькуляции!#REF!</definedName>
    <definedName name="СЫРА" localSheetId="0">#REF!</definedName>
    <definedName name="СЫРА">#REF!</definedName>
    <definedName name="СЫРЬЁ" localSheetId="0">#REF!</definedName>
    <definedName name="СЫРЬЁ">#REF!</definedName>
    <definedName name="т" localSheetId="0">'приложение 1.1 (2012-2014) (2)'!т</definedName>
    <definedName name="т">[0]!т</definedName>
    <definedName name="т1" localSheetId="0">'[38]2.2.4'!$F$36</definedName>
    <definedName name="т1">'[38]2.2.4'!$F$36</definedName>
    <definedName name="т2" localSheetId="0">'[38]2.2.4'!$F$37</definedName>
    <definedName name="т2">'[38]2.2.4'!$F$37</definedName>
    <definedName name="Таранов2">[20]Дебиторка!$J$32</definedName>
    <definedName name="ТВ_ЭЛЦ3" localSheetId="0">#REF!</definedName>
    <definedName name="ТВ_ЭЛЦ3">#REF!</definedName>
    <definedName name="ТВЁРДЫЙ" localSheetId="0">#REF!</definedName>
    <definedName name="ТВЁРДЫЙ">#REF!</definedName>
    <definedName name="тепло_проц_ф">#REF!</definedName>
    <definedName name="тепло_процент">#REF!</definedName>
    <definedName name="ТЕРМ">[19]Калькуляции!#REF!</definedName>
    <definedName name="ТЕРМ_ДАВ">[19]Калькуляции!#REF!</definedName>
    <definedName name="ТЗР" localSheetId="0">#REF!</definedName>
    <definedName name="ТЗР">#REF!</definedName>
    <definedName name="ТИ" localSheetId="0">#REF!</definedName>
    <definedName name="ТИ">#REF!</definedName>
    <definedName name="Товарная_продукция_2" localSheetId="0">[35]июнь9!#REF!</definedName>
    <definedName name="Товарная_продукция_2">[35]июнь9!#REF!</definedName>
    <definedName name="ТОВАРНЫЙ" localSheetId="0">#REF!</definedName>
    <definedName name="ТОВАРНЫЙ">#REF!</definedName>
    <definedName name="ТОЛ" localSheetId="0">#REF!</definedName>
    <definedName name="ТОЛ">#REF!</definedName>
    <definedName name="ТОЛК_МЕЛ">[19]Калькуляции!#REF!</definedName>
    <definedName name="ТОЛК_СЛТ">[19]Калькуляции!#REF!</definedName>
    <definedName name="ТОЛК_СУМ">[19]Калькуляции!#REF!</definedName>
    <definedName name="ТОЛК_ТОБ">[19]Калькуляции!#REF!</definedName>
    <definedName name="ТОЛЛИНГ_МАССА">[19]Калькуляции!#REF!</definedName>
    <definedName name="ТОЛЛИНГ_СЫРЕЦ" localSheetId="0">#REF!</definedName>
    <definedName name="ТОЛЛИНГ_СЫРЕЦ">#REF!</definedName>
    <definedName name="ТОЛЛИНГ_СЫРЬЁ">[19]Калькуляции!#REF!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ТР" localSheetId="0">#REF!</definedName>
    <definedName name="ТР">#REF!</definedName>
    <definedName name="третий" localSheetId="0">#REF!</definedName>
    <definedName name="третий">#REF!</definedName>
    <definedName name="тт">#REF!</definedName>
    <definedName name="тэ" localSheetId="0">#REF!</definedName>
    <definedName name="тэ">#REF!</definedName>
    <definedName name="у" localSheetId="0">'приложение 1.1 (2012-2014) (2)'!у</definedName>
    <definedName name="у">[0]!у</definedName>
    <definedName name="ук" localSheetId="0">'приложение 1.1 (2012-2014) (2)'!ук</definedName>
    <definedName name="ук">[0]!ук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 localSheetId="0">'приложение 1.1 (2012-2014) (2)'!УП</definedName>
    <definedName name="УП">[0]!УП</definedName>
    <definedName name="УСЛУГИ_6063">[19]Калькуляции!#REF!</definedName>
    <definedName name="уфе" localSheetId="0">'приложение 1.1 (2012-2014) (2)'!уфе</definedName>
    <definedName name="уфе">[0]!уфе</definedName>
    <definedName name="уфэ" localSheetId="0">'приложение 1.1 (2012-2014) (2)'!уфэ</definedName>
    <definedName name="уфэ">[0]!уфэ</definedName>
    <definedName name="ф" localSheetId="0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акт" localSheetId="0">#REF!</definedName>
    <definedName name="факт">#REF!</definedName>
    <definedName name="факт1" localSheetId="0">#REF!</definedName>
    <definedName name="факт1">#REF!</definedName>
    <definedName name="ФЕВ_РУБ" localSheetId="0">#REF!</definedName>
    <definedName name="ФЕВ_РУБ">#REF!</definedName>
    <definedName name="ФЕВ_ТОН" localSheetId="0">#REF!</definedName>
    <definedName name="ФЕВ_ТОН">#REF!</definedName>
    <definedName name="февраль" localSheetId="0">#REF!</definedName>
    <definedName name="февраль">#REF!</definedName>
    <definedName name="физ_тариф">#REF!</definedName>
    <definedName name="фин_">[40]коэфф!$B$2</definedName>
    <definedName name="ФЛ_К" localSheetId="0">#REF!</definedName>
    <definedName name="ФЛ_К">#REF!</definedName>
    <definedName name="ФЛОТ_ОКСА">[19]Калькуляции!#REF!</definedName>
    <definedName name="форм" localSheetId="0">#REF!</definedName>
    <definedName name="форм">#REF!</definedName>
    <definedName name="Формат_ширина" localSheetId="0">'приложение 1.1 (2012-2014) (2)'!Формат_ширина</definedName>
    <definedName name="Формат_ширина">[0]!Формат_ширина</definedName>
    <definedName name="формулы" localSheetId="0">#REF!</definedName>
    <definedName name="формулы">#REF!</definedName>
    <definedName name="ФТ_К" localSheetId="0">#REF!</definedName>
    <definedName name="ФТ_К">#REF!</definedName>
    <definedName name="ффф" localSheetId="0">#REF!</definedName>
    <definedName name="ффф">#REF!</definedName>
    <definedName name="ФФФ1" localSheetId="0">#REF!</definedName>
    <definedName name="ФФФ1">#REF!</definedName>
    <definedName name="ФФФ2" localSheetId="0">#REF!</definedName>
    <definedName name="ФФФ2">#REF!</definedName>
    <definedName name="ФФФФ" localSheetId="0">#REF!</definedName>
    <definedName name="ФФФФ">#REF!</definedName>
    <definedName name="ФЫ" localSheetId="0">#REF!</definedName>
    <definedName name="ФЫ">#REF!</definedName>
    <definedName name="фыв" localSheetId="0">'приложение 1.1 (2012-2014) (2)'!фыв</definedName>
    <definedName name="фыв">[0]!фыв</definedName>
    <definedName name="х" localSheetId="0">'приложение 1.1 (2012-2014) (2)'!х</definedName>
    <definedName name="х">[0]!х</definedName>
    <definedName name="ХЛ_Н" localSheetId="0">#REF!</definedName>
    <definedName name="ХЛ_Н">#REF!</definedName>
    <definedName name="хоз.работы">'[21]цены цехов'!$D$31</definedName>
    <definedName name="ц" localSheetId="0">'приложение 1.1 (2012-2014) (2)'!ц</definedName>
    <definedName name="ц">[0]!ц</definedName>
    <definedName name="ЦЕННЗП_АВЧ" localSheetId="0">#REF!</definedName>
    <definedName name="ЦЕННЗП_АВЧ">#REF!</definedName>
    <definedName name="ЦЕННЗП_АТЧ" localSheetId="0">#REF!</definedName>
    <definedName name="ЦЕННЗП_АТЧ">#REF!</definedName>
    <definedName name="ЦЕХ_К">[19]Калькуляции!#REF!</definedName>
    <definedName name="ЦЕХОВЫЕ" localSheetId="0">#REF!</definedName>
    <definedName name="ЦЕХОВЫЕ">#REF!</definedName>
    <definedName name="ЦЕХР" localSheetId="0">#REF!</definedName>
    <definedName name="ЦЕХР">#REF!</definedName>
    <definedName name="ЦЕХРИТ" localSheetId="0">#REF!</definedName>
    <definedName name="ЦЕХРИТ">#REF!</definedName>
    <definedName name="ЦЕХС" localSheetId="0">#REF!</definedName>
    <definedName name="ЦЕХС">#REF!</definedName>
    <definedName name="ЦЕХСЕБ_ВСЕГО">[19]Калькуляции!$A$1400:$IV$1400</definedName>
    <definedName name="ЦЛК">'[21]цены цехов'!$D$56</definedName>
    <definedName name="ЦРО">'[21]цены цехов'!$D$25</definedName>
    <definedName name="ЦС_В">[19]Калькуляции!#REF!</definedName>
    <definedName name="ЦС_ДП">[19]Калькуляции!#REF!</definedName>
    <definedName name="ЦС_Т">[19]Калькуляции!#REF!</definedName>
    <definedName name="ЦС_Т_А">[19]Калькуляции!#REF!</definedName>
    <definedName name="ЦС_Т_П">[19]Калькуляции!#REF!</definedName>
    <definedName name="ЦС_Т_ПК">[19]Калькуляции!#REF!</definedName>
    <definedName name="ЦС_Э">[19]Калькуляции!#REF!</definedName>
    <definedName name="цу" localSheetId="0">'приложение 1.1 (2012-2014) (2)'!цу</definedName>
    <definedName name="цу">[0]!цу</definedName>
    <definedName name="ч" localSheetId="0">'приложение 1.1 (2012-2014) (2)'!ч</definedName>
    <definedName name="ч">[0]!ч</definedName>
    <definedName name="четвертый" localSheetId="0">#REF!</definedName>
    <definedName name="четвертый">#REF!</definedName>
    <definedName name="ш" localSheetId="0">'приложение 1.1 (2012-2014) (2)'!ш</definedName>
    <definedName name="ш">[0]!ш</definedName>
    <definedName name="ШифрыИмя">[41]Позиция!$B$4:$E$322</definedName>
    <definedName name="шихт_ВАЦ">'[21]цены цехов'!$D$44</definedName>
    <definedName name="шихт_ЛАЦ">'[21]цены цехов'!$D$47</definedName>
    <definedName name="ШТАНГИ" localSheetId="0">#REF!</definedName>
    <definedName name="ШТАНГИ">#REF!</definedName>
    <definedName name="щ" localSheetId="0">'приложение 1.1 (2012-2014) (2)'!щ</definedName>
    <definedName name="щ">[0]!щ</definedName>
    <definedName name="ъ" localSheetId="0">#REF!</definedName>
    <definedName name="ъ">#REF!</definedName>
    <definedName name="ы" localSheetId="0">'приложение 1.1 (2012-2014) (2)'!ы</definedName>
    <definedName name="ы">[0]!ы</definedName>
    <definedName name="ыв" localSheetId="0">'приложение 1.1 (2012-2014) (2)'!ыв</definedName>
    <definedName name="ыв">[0]!ыв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 localSheetId="0">'приложение 1.1 (2012-2014) (2)'!ыыыы</definedName>
    <definedName name="ыыыы">[0]!ыыыы</definedName>
    <definedName name="ыыыыы" localSheetId="0">'приложение 1.1 (2012-2014) (2)'!ыыыыы</definedName>
    <definedName name="ыыыыы">[0]!ыыыыы</definedName>
    <definedName name="ыыыыыы" localSheetId="0">'приложение 1.1 (2012-2014) (2)'!ыыыыыы</definedName>
    <definedName name="ыыыыыы">[0]!ыыыыыы</definedName>
    <definedName name="ыыыыыыыыыыыыыыы" localSheetId="0">'приложение 1.1 (2012-2014) (2)'!ыыыыыыыыыыыыыыы</definedName>
    <definedName name="ыыыыыыыыыыыыыыы">[0]!ыыыыыыыыыыыыыыы</definedName>
    <definedName name="ь" localSheetId="0">'приложение 1.1 (2012-2014) (2)'!ь</definedName>
    <definedName name="ь">[0]!ь</definedName>
    <definedName name="ьь">#REF!</definedName>
    <definedName name="ььььь" localSheetId="0">'приложение 1.1 (2012-2014) (2)'!ььььь</definedName>
    <definedName name="ььььь">[0]!ььььь</definedName>
    <definedName name="э" localSheetId="0">'приложение 1.1 (2012-2014) (2)'!э</definedName>
    <definedName name="э">[0]!э</definedName>
    <definedName name="эл.энергия">'[21]цены цехов'!$D$13</definedName>
    <definedName name="электро_проц_ф">#REF!</definedName>
    <definedName name="электро_процент">#REF!</definedName>
    <definedName name="ЭН" localSheetId="0">#REF!</definedName>
    <definedName name="ЭН">#REF!</definedName>
    <definedName name="ЭРЦ">'[21]цены цехов'!$D$15</definedName>
    <definedName name="Эталон2">[20]Дебиторка!$J$48</definedName>
    <definedName name="ЭЭ" localSheetId="0">#REF!</definedName>
    <definedName name="ЭЭ">#REF!</definedName>
    <definedName name="ЭЭ_" localSheetId="0">#REF!</definedName>
    <definedName name="ЭЭ_">#REF!</definedName>
    <definedName name="ЭЭ_ДП">[19]Калькуляции!#REF!</definedName>
    <definedName name="ЭЭ_ЗФА" localSheetId="0">#REF!</definedName>
    <definedName name="ЭЭ_ЗФА">#REF!</definedName>
    <definedName name="ЭЭ_Т" localSheetId="0">#REF!</definedName>
    <definedName name="ЭЭ_Т">#REF!</definedName>
    <definedName name="ЭЭ_ТОЛ">[19]Калькуляции!#REF!</definedName>
    <definedName name="эээээээээээээээээээээ" localSheetId="0">'приложение 1.1 (2012-2014) (2)'!эээээээээээээээээээээ</definedName>
    <definedName name="эээээээээээээээээээээ">[0]!эээээээээээээээээээээ</definedName>
    <definedName name="ю" localSheetId="0">'приложение 1.1 (2012-2014) (2)'!ю</definedName>
    <definedName name="ю">[0]!ю</definedName>
    <definedName name="юр_тариф">#REF!</definedName>
    <definedName name="я" localSheetId="0">'приложение 1.1 (2012-2014) (2)'!я</definedName>
    <definedName name="я">[0]!я</definedName>
    <definedName name="ЯНВ_РУБ" localSheetId="0">#REF!</definedName>
    <definedName name="ЯНВ_РУБ">#REF!</definedName>
    <definedName name="ЯНВ_ТОН" localSheetId="0">#REF!</definedName>
    <definedName name="ЯНВ_ТОН">#REF!</definedName>
    <definedName name="Ярпиво2">[20]Дебиторка!$J$49</definedName>
    <definedName name="яячячыя" localSheetId="0">'приложение 1.1 (2012-2014) (2)'!яячячыя</definedName>
    <definedName name="яячячыя">[0]!яячячыя</definedName>
  </definedNames>
  <calcPr calcId="145621" fullCalcOnLoad="1"/>
</workbook>
</file>

<file path=xl/calcChain.xml><?xml version="1.0" encoding="utf-8"?>
<calcChain xmlns="http://schemas.openxmlformats.org/spreadsheetml/2006/main">
  <c r="D113" i="1"/>
  <c r="D111"/>
  <c r="D110"/>
  <c r="F105"/>
  <c r="E105"/>
  <c r="R104"/>
  <c r="F103"/>
  <c r="E103"/>
  <c r="E107"/>
  <c r="R102"/>
  <c r="R101"/>
  <c r="D112"/>
  <c r="R100"/>
  <c r="R99"/>
  <c r="R98"/>
  <c r="AC84"/>
  <c r="AG84"/>
  <c r="L84"/>
  <c r="G84"/>
  <c r="F84"/>
  <c r="U84"/>
  <c r="X84"/>
  <c r="C84"/>
  <c r="AC83"/>
  <c r="AD83"/>
  <c r="L83"/>
  <c r="F83"/>
  <c r="U83"/>
  <c r="X83"/>
  <c r="C83"/>
  <c r="AC82"/>
  <c r="AG82"/>
  <c r="L82"/>
  <c r="F82"/>
  <c r="U82"/>
  <c r="C82"/>
  <c r="AB81"/>
  <c r="AF81"/>
  <c r="AH81"/>
  <c r="N81"/>
  <c r="L81"/>
  <c r="F81"/>
  <c r="G81"/>
  <c r="C81"/>
  <c r="AB80"/>
  <c r="AF80"/>
  <c r="AH80"/>
  <c r="N80"/>
  <c r="L80"/>
  <c r="F80"/>
  <c r="R80"/>
  <c r="X80"/>
  <c r="C80"/>
  <c r="AB79"/>
  <c r="AD79"/>
  <c r="N79"/>
  <c r="L79"/>
  <c r="F79"/>
  <c r="R79"/>
  <c r="X79"/>
  <c r="C79"/>
  <c r="AB78"/>
  <c r="AD78"/>
  <c r="N78"/>
  <c r="L78"/>
  <c r="F78"/>
  <c r="R78"/>
  <c r="X78"/>
  <c r="C78"/>
  <c r="AB77"/>
  <c r="AF77"/>
  <c r="AH77"/>
  <c r="N77"/>
  <c r="L77"/>
  <c r="F77"/>
  <c r="G77"/>
  <c r="C77"/>
  <c r="AB76"/>
  <c r="AF76"/>
  <c r="N76"/>
  <c r="L76"/>
  <c r="F76"/>
  <c r="R76"/>
  <c r="X76"/>
  <c r="C76"/>
  <c r="AB75"/>
  <c r="AD75"/>
  <c r="N75"/>
  <c r="L75"/>
  <c r="F75"/>
  <c r="R75"/>
  <c r="C75"/>
  <c r="AA74"/>
  <c r="AE74"/>
  <c r="AH74"/>
  <c r="N74"/>
  <c r="L74"/>
  <c r="F74"/>
  <c r="G74"/>
  <c r="AA73"/>
  <c r="AE73"/>
  <c r="AH73"/>
  <c r="N73"/>
  <c r="L73"/>
  <c r="F73"/>
  <c r="O73"/>
  <c r="X73"/>
  <c r="N72"/>
  <c r="L72"/>
  <c r="AA72"/>
  <c r="F72"/>
  <c r="G72"/>
  <c r="AA71"/>
  <c r="AE71"/>
  <c r="N71"/>
  <c r="L71"/>
  <c r="F71"/>
  <c r="O71"/>
  <c r="A71"/>
  <c r="A72"/>
  <c r="C70"/>
  <c r="AC69"/>
  <c r="AG69"/>
  <c r="W69"/>
  <c r="Z69"/>
  <c r="Z68"/>
  <c r="V69"/>
  <c r="Y69"/>
  <c r="Y68"/>
  <c r="L69"/>
  <c r="L68"/>
  <c r="I69"/>
  <c r="I68"/>
  <c r="H69"/>
  <c r="H68"/>
  <c r="C69"/>
  <c r="C68"/>
  <c r="AC67"/>
  <c r="AG67"/>
  <c r="Z67"/>
  <c r="Z66"/>
  <c r="Y67"/>
  <c r="L67"/>
  <c r="L66"/>
  <c r="I67"/>
  <c r="I66"/>
  <c r="C67"/>
  <c r="AF66"/>
  <c r="AE66"/>
  <c r="AC66"/>
  <c r="AB66"/>
  <c r="AA66"/>
  <c r="W66"/>
  <c r="V66"/>
  <c r="Y66"/>
  <c r="H66"/>
  <c r="F66"/>
  <c r="C66"/>
  <c r="AD65"/>
  <c r="AD64"/>
  <c r="AC65"/>
  <c r="AC64"/>
  <c r="N102"/>
  <c r="AB65"/>
  <c r="AF65"/>
  <c r="AF64"/>
  <c r="AA65"/>
  <c r="AE65"/>
  <c r="P65"/>
  <c r="Y65"/>
  <c r="L65"/>
  <c r="L64"/>
  <c r="D102"/>
  <c r="I102"/>
  <c r="F65"/>
  <c r="H65"/>
  <c r="C65"/>
  <c r="A65"/>
  <c r="B65"/>
  <c r="W64"/>
  <c r="V64"/>
  <c r="U64"/>
  <c r="S64"/>
  <c r="I64"/>
  <c r="C64"/>
  <c r="AC63"/>
  <c r="Z63"/>
  <c r="L63"/>
  <c r="F63"/>
  <c r="V63"/>
  <c r="Y63"/>
  <c r="C63"/>
  <c r="AC62"/>
  <c r="Z62"/>
  <c r="L62"/>
  <c r="F62"/>
  <c r="V62"/>
  <c r="Y62"/>
  <c r="C62"/>
  <c r="AC61"/>
  <c r="Z61"/>
  <c r="L61"/>
  <c r="F61"/>
  <c r="V61"/>
  <c r="Y61"/>
  <c r="C61"/>
  <c r="AC60"/>
  <c r="Z60"/>
  <c r="L60"/>
  <c r="F60"/>
  <c r="H60"/>
  <c r="C60"/>
  <c r="AB59"/>
  <c r="Z59"/>
  <c r="N59"/>
  <c r="L59"/>
  <c r="F59"/>
  <c r="H59"/>
  <c r="C59"/>
  <c r="AB58"/>
  <c r="Z58"/>
  <c r="N58"/>
  <c r="L58"/>
  <c r="F58"/>
  <c r="H58"/>
  <c r="C58"/>
  <c r="AB57"/>
  <c r="Z57"/>
  <c r="N57"/>
  <c r="L57"/>
  <c r="F57"/>
  <c r="H57"/>
  <c r="C57"/>
  <c r="AA56"/>
  <c r="Z56"/>
  <c r="P56"/>
  <c r="Y56"/>
  <c r="N56"/>
  <c r="L56"/>
  <c r="H56"/>
  <c r="C56"/>
  <c r="AA55"/>
  <c r="AD55"/>
  <c r="Z55"/>
  <c r="N55"/>
  <c r="L55"/>
  <c r="F55"/>
  <c r="P55"/>
  <c r="Y55"/>
  <c r="C55"/>
  <c r="AA54"/>
  <c r="AD54"/>
  <c r="Z54"/>
  <c r="N54"/>
  <c r="L54"/>
  <c r="F54"/>
  <c r="P54"/>
  <c r="Y54"/>
  <c r="C54"/>
  <c r="AA53"/>
  <c r="AD53"/>
  <c r="Z53"/>
  <c r="N53"/>
  <c r="L53"/>
  <c r="F53"/>
  <c r="P53"/>
  <c r="C53"/>
  <c r="A53"/>
  <c r="B53"/>
  <c r="X52"/>
  <c r="U52"/>
  <c r="R52"/>
  <c r="I52"/>
  <c r="C52"/>
  <c r="AC51"/>
  <c r="AD51"/>
  <c r="W51"/>
  <c r="Z51"/>
  <c r="L51"/>
  <c r="H51"/>
  <c r="V51"/>
  <c r="Y51"/>
  <c r="C51"/>
  <c r="AC50"/>
  <c r="AD50"/>
  <c r="L50"/>
  <c r="I50"/>
  <c r="H50"/>
  <c r="C50"/>
  <c r="AC49"/>
  <c r="AG49"/>
  <c r="L49"/>
  <c r="I49"/>
  <c r="H49"/>
  <c r="C49"/>
  <c r="AC48"/>
  <c r="AD48"/>
  <c r="L48"/>
  <c r="I48"/>
  <c r="H48"/>
  <c r="C48"/>
  <c r="AB47"/>
  <c r="AF47"/>
  <c r="AH47"/>
  <c r="N47"/>
  <c r="L47"/>
  <c r="I47"/>
  <c r="H47"/>
  <c r="C47"/>
  <c r="AB46"/>
  <c r="AD46"/>
  <c r="N46"/>
  <c r="L46"/>
  <c r="I46"/>
  <c r="H46"/>
  <c r="C46"/>
  <c r="AB45"/>
  <c r="AF45"/>
  <c r="AH45"/>
  <c r="N45"/>
  <c r="L45"/>
  <c r="I45"/>
  <c r="H45"/>
  <c r="C45"/>
  <c r="AA44"/>
  <c r="N44"/>
  <c r="L44"/>
  <c r="I44"/>
  <c r="H44"/>
  <c r="P44"/>
  <c r="Y44"/>
  <c r="C44"/>
  <c r="AA43"/>
  <c r="AD43"/>
  <c r="N43"/>
  <c r="L43"/>
  <c r="I43"/>
  <c r="H43"/>
  <c r="C43"/>
  <c r="AA42"/>
  <c r="AD42"/>
  <c r="N42"/>
  <c r="L42"/>
  <c r="I42"/>
  <c r="H42"/>
  <c r="C42"/>
  <c r="AA41"/>
  <c r="AE41"/>
  <c r="AH41"/>
  <c r="N41"/>
  <c r="L41"/>
  <c r="I41"/>
  <c r="H41"/>
  <c r="C41"/>
  <c r="AA40"/>
  <c r="N40"/>
  <c r="L40"/>
  <c r="I40"/>
  <c r="H40"/>
  <c r="C40"/>
  <c r="AA39"/>
  <c r="AD39"/>
  <c r="P39"/>
  <c r="Y39"/>
  <c r="N39"/>
  <c r="L39"/>
  <c r="I39"/>
  <c r="Q39"/>
  <c r="Z39"/>
  <c r="C39"/>
  <c r="AA38"/>
  <c r="AE38"/>
  <c r="AH38"/>
  <c r="P38"/>
  <c r="Y38"/>
  <c r="N38"/>
  <c r="L38"/>
  <c r="I38"/>
  <c r="Q38"/>
  <c r="Z38"/>
  <c r="C38"/>
  <c r="AA37"/>
  <c r="AE37"/>
  <c r="P37"/>
  <c r="Y37"/>
  <c r="N37"/>
  <c r="L37"/>
  <c r="I37"/>
  <c r="Q37"/>
  <c r="C37"/>
  <c r="A37"/>
  <c r="A38"/>
  <c r="X36"/>
  <c r="U36"/>
  <c r="R36"/>
  <c r="O36"/>
  <c r="AC35"/>
  <c r="AG35"/>
  <c r="N35"/>
  <c r="V35"/>
  <c r="Y35"/>
  <c r="L35"/>
  <c r="I35"/>
  <c r="C35"/>
  <c r="AB34"/>
  <c r="AF34"/>
  <c r="AF30"/>
  <c r="S34"/>
  <c r="Y34"/>
  <c r="N34"/>
  <c r="L34"/>
  <c r="I34"/>
  <c r="C34"/>
  <c r="AA33"/>
  <c r="AE33"/>
  <c r="AH33"/>
  <c r="P33"/>
  <c r="Y33"/>
  <c r="N33"/>
  <c r="L33"/>
  <c r="I33"/>
  <c r="C33"/>
  <c r="AA32"/>
  <c r="AE32"/>
  <c r="AH32"/>
  <c r="P32"/>
  <c r="Y32"/>
  <c r="N32"/>
  <c r="L32"/>
  <c r="I32"/>
  <c r="C32"/>
  <c r="A32"/>
  <c r="A33"/>
  <c r="A34"/>
  <c r="A35"/>
  <c r="B35"/>
  <c r="AA31"/>
  <c r="AE31"/>
  <c r="P31"/>
  <c r="Y31"/>
  <c r="N31"/>
  <c r="L31"/>
  <c r="I31"/>
  <c r="C31"/>
  <c r="B31"/>
  <c r="X30"/>
  <c r="U30"/>
  <c r="R30"/>
  <c r="O30"/>
  <c r="H30"/>
  <c r="AC29"/>
  <c r="AG29"/>
  <c r="L29"/>
  <c r="C29"/>
  <c r="AC28"/>
  <c r="AD28"/>
  <c r="L28"/>
  <c r="C28"/>
  <c r="AB27"/>
  <c r="AF27"/>
  <c r="N27"/>
  <c r="L27"/>
  <c r="C27"/>
  <c r="A27"/>
  <c r="A28"/>
  <c r="AA26"/>
  <c r="AE26"/>
  <c r="N26"/>
  <c r="L26"/>
  <c r="C26"/>
  <c r="B26"/>
  <c r="Z25"/>
  <c r="Y25"/>
  <c r="X25"/>
  <c r="W25"/>
  <c r="V25"/>
  <c r="U25"/>
  <c r="T25"/>
  <c r="S25"/>
  <c r="R25"/>
  <c r="Q25"/>
  <c r="P25"/>
  <c r="O25"/>
  <c r="I25"/>
  <c r="H25"/>
  <c r="G25"/>
  <c r="AC21"/>
  <c r="AG21"/>
  <c r="N21"/>
  <c r="AB21"/>
  <c r="AF21"/>
  <c r="AA21"/>
  <c r="AE21"/>
  <c r="X21"/>
  <c r="F21"/>
  <c r="G21"/>
  <c r="C21"/>
  <c r="AC20"/>
  <c r="AG20"/>
  <c r="N20"/>
  <c r="AB20"/>
  <c r="AF20"/>
  <c r="AA20"/>
  <c r="AE20"/>
  <c r="X20"/>
  <c r="F20"/>
  <c r="G20"/>
  <c r="C20"/>
  <c r="AC19"/>
  <c r="AG19"/>
  <c r="N19"/>
  <c r="AB19"/>
  <c r="AF19"/>
  <c r="AA19"/>
  <c r="AE19"/>
  <c r="U19"/>
  <c r="X19"/>
  <c r="F19"/>
  <c r="G19"/>
  <c r="C19"/>
  <c r="A19"/>
  <c r="A20"/>
  <c r="A21"/>
  <c r="AC18"/>
  <c r="AG18"/>
  <c r="AB18"/>
  <c r="AF18"/>
  <c r="AA18"/>
  <c r="AE18"/>
  <c r="U18"/>
  <c r="X18"/>
  <c r="F18"/>
  <c r="G18"/>
  <c r="C18"/>
  <c r="AI17"/>
  <c r="R17"/>
  <c r="O17"/>
  <c r="C17"/>
  <c r="AI16"/>
  <c r="AI15"/>
  <c r="Z16"/>
  <c r="Y16"/>
  <c r="W16"/>
  <c r="V16"/>
  <c r="T16"/>
  <c r="S16"/>
  <c r="Q16"/>
  <c r="P16"/>
  <c r="I16"/>
  <c r="H16"/>
  <c r="AC30"/>
  <c r="N99"/>
  <c r="V68"/>
  <c r="W68"/>
  <c r="I30"/>
  <c r="AE39"/>
  <c r="AH39"/>
  <c r="AA64"/>
  <c r="AC68"/>
  <c r="Z52"/>
  <c r="L52"/>
  <c r="D101"/>
  <c r="I101"/>
  <c r="AB30"/>
  <c r="L99"/>
  <c r="AF78"/>
  <c r="AH78"/>
  <c r="G80"/>
  <c r="L25"/>
  <c r="D98"/>
  <c r="AG51"/>
  <c r="AH51"/>
  <c r="B32"/>
  <c r="AH35"/>
  <c r="AE43"/>
  <c r="AH43"/>
  <c r="B27"/>
  <c r="L30"/>
  <c r="D99"/>
  <c r="I99"/>
  <c r="AB36"/>
  <c r="L100"/>
  <c r="AD29"/>
  <c r="R24"/>
  <c r="R22"/>
  <c r="AD69"/>
  <c r="AD68"/>
  <c r="AC25"/>
  <c r="N98"/>
  <c r="O24"/>
  <c r="O22"/>
  <c r="AD37"/>
  <c r="AD47"/>
  <c r="H55"/>
  <c r="G71"/>
  <c r="G73"/>
  <c r="AD74"/>
  <c r="AD82"/>
  <c r="AB17"/>
  <c r="L104"/>
  <c r="L105"/>
  <c r="X17"/>
  <c r="X24"/>
  <c r="X22"/>
  <c r="H54"/>
  <c r="AB52"/>
  <c r="L101"/>
  <c r="AD66"/>
  <c r="F70"/>
  <c r="L70"/>
  <c r="D106"/>
  <c r="I106"/>
  <c r="G76"/>
  <c r="H53"/>
  <c r="AC52"/>
  <c r="N101"/>
  <c r="G17"/>
  <c r="AC17"/>
  <c r="N104"/>
  <c r="N105"/>
  <c r="AF17"/>
  <c r="AF16"/>
  <c r="AH20"/>
  <c r="AB25"/>
  <c r="P30"/>
  <c r="V30"/>
  <c r="AG30"/>
  <c r="I36"/>
  <c r="I24"/>
  <c r="I22"/>
  <c r="I15"/>
  <c r="AD38"/>
  <c r="H36"/>
  <c r="AA52"/>
  <c r="H62"/>
  <c r="AF75"/>
  <c r="AH75"/>
  <c r="G82"/>
  <c r="AG83"/>
  <c r="N83"/>
  <c r="F107"/>
  <c r="AB16"/>
  <c r="AD21"/>
  <c r="N30"/>
  <c r="F52"/>
  <c r="AB70"/>
  <c r="L106"/>
  <c r="L109"/>
  <c r="L36"/>
  <c r="D100"/>
  <c r="I100"/>
  <c r="U17"/>
  <c r="AD18"/>
  <c r="AH21"/>
  <c r="U24"/>
  <c r="U22"/>
  <c r="AD27"/>
  <c r="AG28"/>
  <c r="S30"/>
  <c r="AE42"/>
  <c r="AH42"/>
  <c r="AF46"/>
  <c r="AG50"/>
  <c r="AH50"/>
  <c r="AE53"/>
  <c r="AH53"/>
  <c r="AE54"/>
  <c r="AH54"/>
  <c r="H61"/>
  <c r="H63"/>
  <c r="AB64"/>
  <c r="L102"/>
  <c r="AC70"/>
  <c r="N106"/>
  <c r="G78"/>
  <c r="AF79"/>
  <c r="AH79"/>
  <c r="A29"/>
  <c r="B29"/>
  <c r="B28"/>
  <c r="AG17"/>
  <c r="AG16"/>
  <c r="N18"/>
  <c r="N17"/>
  <c r="N16"/>
  <c r="AH26"/>
  <c r="AE25"/>
  <c r="AF25"/>
  <c r="AH27"/>
  <c r="AH18"/>
  <c r="AE17"/>
  <c r="AE16"/>
  <c r="AH19"/>
  <c r="Z37"/>
  <c r="L18"/>
  <c r="L20"/>
  <c r="AD26"/>
  <c r="AE30"/>
  <c r="AH30"/>
  <c r="B33"/>
  <c r="P40"/>
  <c r="AA17"/>
  <c r="AA16"/>
  <c r="AD19"/>
  <c r="L21"/>
  <c r="AA25"/>
  <c r="AH29"/>
  <c r="N29"/>
  <c r="Y30"/>
  <c r="AH31"/>
  <c r="B34"/>
  <c r="AH34"/>
  <c r="A39"/>
  <c r="B38"/>
  <c r="AD40"/>
  <c r="AA36"/>
  <c r="AE40"/>
  <c r="AH40"/>
  <c r="AD44"/>
  <c r="AE44"/>
  <c r="AH44"/>
  <c r="L19"/>
  <c r="AD20"/>
  <c r="Q43"/>
  <c r="Z43"/>
  <c r="AH49"/>
  <c r="N49"/>
  <c r="Y53"/>
  <c r="P52"/>
  <c r="I98"/>
  <c r="AA30"/>
  <c r="Q31"/>
  <c r="AD31"/>
  <c r="Q32"/>
  <c r="Z32"/>
  <c r="AD32"/>
  <c r="Q33"/>
  <c r="Z33"/>
  <c r="AD33"/>
  <c r="T34"/>
  <c r="AD34"/>
  <c r="W35"/>
  <c r="AD35"/>
  <c r="B37"/>
  <c r="AH37"/>
  <c r="Q41"/>
  <c r="Z41"/>
  <c r="AD41"/>
  <c r="P42"/>
  <c r="Y42"/>
  <c r="T45"/>
  <c r="AD45"/>
  <c r="S46"/>
  <c r="Y46"/>
  <c r="AG48"/>
  <c r="W49"/>
  <c r="Z49"/>
  <c r="AD49"/>
  <c r="V50"/>
  <c r="Y50"/>
  <c r="AE56"/>
  <c r="AH56"/>
  <c r="AD56"/>
  <c r="AG60"/>
  <c r="AD60"/>
  <c r="AG61"/>
  <c r="AD61"/>
  <c r="AG62"/>
  <c r="AD62"/>
  <c r="AG63"/>
  <c r="AD63"/>
  <c r="AE64"/>
  <c r="AG66"/>
  <c r="N67"/>
  <c r="N66"/>
  <c r="AH67"/>
  <c r="B72"/>
  <c r="A73"/>
  <c r="AH84"/>
  <c r="N84"/>
  <c r="Q42"/>
  <c r="Z42"/>
  <c r="P43"/>
  <c r="Y43"/>
  <c r="T46"/>
  <c r="Z46"/>
  <c r="S47"/>
  <c r="Y47"/>
  <c r="W50"/>
  <c r="Z50"/>
  <c r="AE55"/>
  <c r="AH55"/>
  <c r="AF59"/>
  <c r="AH59"/>
  <c r="AD59"/>
  <c r="H64"/>
  <c r="AH66"/>
  <c r="X71"/>
  <c r="AH71"/>
  <c r="AD72"/>
  <c r="AA70"/>
  <c r="AE72"/>
  <c r="AH72"/>
  <c r="X75"/>
  <c r="AH76"/>
  <c r="N82"/>
  <c r="AH82"/>
  <c r="AG70"/>
  <c r="T47"/>
  <c r="Z47"/>
  <c r="V48"/>
  <c r="A54"/>
  <c r="AF58"/>
  <c r="AH58"/>
  <c r="AD58"/>
  <c r="X82"/>
  <c r="U70"/>
  <c r="AC36"/>
  <c r="N100"/>
  <c r="N103"/>
  <c r="Q40"/>
  <c r="Z40"/>
  <c r="P41"/>
  <c r="Y41"/>
  <c r="Q44"/>
  <c r="Z44"/>
  <c r="S45"/>
  <c r="W48"/>
  <c r="V49"/>
  <c r="Y49"/>
  <c r="AF57"/>
  <c r="AD57"/>
  <c r="AH69"/>
  <c r="AH68"/>
  <c r="N69"/>
  <c r="N68"/>
  <c r="AG68"/>
  <c r="O72"/>
  <c r="X72"/>
  <c r="O74"/>
  <c r="X74"/>
  <c r="G75"/>
  <c r="AD77"/>
  <c r="G79"/>
  <c r="AD81"/>
  <c r="G83"/>
  <c r="AH83"/>
  <c r="S57"/>
  <c r="S58"/>
  <c r="Y58"/>
  <c r="S59"/>
  <c r="Y59"/>
  <c r="V60"/>
  <c r="B71"/>
  <c r="AD71"/>
  <c r="AD73"/>
  <c r="AD76"/>
  <c r="R77"/>
  <c r="X77"/>
  <c r="AD80"/>
  <c r="R81"/>
  <c r="X81"/>
  <c r="AD84"/>
  <c r="AG65"/>
  <c r="AH65"/>
  <c r="U67"/>
  <c r="AD67"/>
  <c r="P64"/>
  <c r="Y64"/>
  <c r="N107"/>
  <c r="N51"/>
  <c r="N109"/>
  <c r="N70"/>
  <c r="AD70"/>
  <c r="AD36"/>
  <c r="D103"/>
  <c r="I103"/>
  <c r="L24"/>
  <c r="L22"/>
  <c r="H52"/>
  <c r="H24"/>
  <c r="AF70"/>
  <c r="N50"/>
  <c r="AE70"/>
  <c r="AE36"/>
  <c r="AD25"/>
  <c r="AC16"/>
  <c r="AH17"/>
  <c r="AH16"/>
  <c r="AD30"/>
  <c r="N28"/>
  <c r="N25"/>
  <c r="AG25"/>
  <c r="AH28"/>
  <c r="AH25"/>
  <c r="AD52"/>
  <c r="AH46"/>
  <c r="AF36"/>
  <c r="L98"/>
  <c r="L103"/>
  <c r="L107"/>
  <c r="AB24"/>
  <c r="AB22"/>
  <c r="AB15"/>
  <c r="G70"/>
  <c r="AD17"/>
  <c r="AD16"/>
  <c r="R70"/>
  <c r="AH62"/>
  <c r="N62"/>
  <c r="AH60"/>
  <c r="N60"/>
  <c r="AG52"/>
  <c r="AG36"/>
  <c r="AH48"/>
  <c r="N48"/>
  <c r="T30"/>
  <c r="Z34"/>
  <c r="Y60"/>
  <c r="V52"/>
  <c r="B54"/>
  <c r="A55"/>
  <c r="X70"/>
  <c r="AE52"/>
  <c r="T36"/>
  <c r="Z45"/>
  <c r="Y40"/>
  <c r="P36"/>
  <c r="P24"/>
  <c r="P22"/>
  <c r="P15"/>
  <c r="Y48"/>
  <c r="V36"/>
  <c r="Z48"/>
  <c r="W36"/>
  <c r="AH57"/>
  <c r="AF52"/>
  <c r="A40"/>
  <c r="B39"/>
  <c r="L17"/>
  <c r="Q36"/>
  <c r="AG64"/>
  <c r="AH64"/>
  <c r="N65"/>
  <c r="N64"/>
  <c r="Y57"/>
  <c r="S52"/>
  <c r="Y45"/>
  <c r="S36"/>
  <c r="O70"/>
  <c r="A74"/>
  <c r="B73"/>
  <c r="AH63"/>
  <c r="N63"/>
  <c r="AH61"/>
  <c r="N61"/>
  <c r="W30"/>
  <c r="Z35"/>
  <c r="Z31"/>
  <c r="Q30"/>
  <c r="AA24"/>
  <c r="AA22"/>
  <c r="AA15"/>
  <c r="AC24"/>
  <c r="AC22"/>
  <c r="AE24"/>
  <c r="AE22"/>
  <c r="AE15"/>
  <c r="AF24"/>
  <c r="AF22"/>
  <c r="AF15"/>
  <c r="AC15"/>
  <c r="AH70"/>
  <c r="AD24"/>
  <c r="AD22"/>
  <c r="AD15"/>
  <c r="Q24"/>
  <c r="Q22"/>
  <c r="Q15"/>
  <c r="V24"/>
  <c r="V22"/>
  <c r="V15"/>
  <c r="AH36"/>
  <c r="W24"/>
  <c r="W22"/>
  <c r="W15"/>
  <c r="S24"/>
  <c r="S22"/>
  <c r="S15"/>
  <c r="N36"/>
  <c r="D104"/>
  <c r="L16"/>
  <c r="L15"/>
  <c r="A41"/>
  <c r="B40"/>
  <c r="N52"/>
  <c r="H22"/>
  <c r="T24"/>
  <c r="T22"/>
  <c r="T15"/>
  <c r="B74"/>
  <c r="A75"/>
  <c r="B55"/>
  <c r="A56"/>
  <c r="Z36"/>
  <c r="Z30"/>
  <c r="Y52"/>
  <c r="Y36"/>
  <c r="AH52"/>
  <c r="AG24"/>
  <c r="AG22"/>
  <c r="AG15"/>
  <c r="N24"/>
  <c r="N22"/>
  <c r="N15"/>
  <c r="Y24"/>
  <c r="D105"/>
  <c r="D107"/>
  <c r="I104"/>
  <c r="I105"/>
  <c r="I107"/>
  <c r="A57"/>
  <c r="B56"/>
  <c r="AH24"/>
  <c r="AH22"/>
  <c r="AH15"/>
  <c r="H15"/>
  <c r="A42"/>
  <c r="B41"/>
  <c r="Z24"/>
  <c r="A76"/>
  <c r="B75"/>
  <c r="A77"/>
  <c r="B76"/>
  <c r="B42"/>
  <c r="A43"/>
  <c r="Z22"/>
  <c r="B57"/>
  <c r="A58"/>
  <c r="Y22"/>
  <c r="A44"/>
  <c r="B43"/>
  <c r="Y15"/>
  <c r="B58"/>
  <c r="A59"/>
  <c r="Z15"/>
  <c r="B77"/>
  <c r="A78"/>
  <c r="B78"/>
  <c r="A79"/>
  <c r="B59"/>
  <c r="A60"/>
  <c r="A45"/>
  <c r="B44"/>
  <c r="B60"/>
  <c r="A61"/>
  <c r="A80"/>
  <c r="B79"/>
  <c r="A46"/>
  <c r="B45"/>
  <c r="B61"/>
  <c r="A62"/>
  <c r="A81"/>
  <c r="B80"/>
  <c r="B46"/>
  <c r="A47"/>
  <c r="B81"/>
  <c r="A82"/>
  <c r="A48"/>
  <c r="B47"/>
  <c r="B62"/>
  <c r="A63"/>
  <c r="B63"/>
  <c r="A49"/>
  <c r="B48"/>
  <c r="B82"/>
  <c r="A83"/>
  <c r="A50"/>
  <c r="B49"/>
  <c r="A84"/>
  <c r="B84"/>
  <c r="B83"/>
  <c r="A51"/>
  <c r="B51"/>
  <c r="B50"/>
</calcChain>
</file>

<file path=xl/sharedStrings.xml><?xml version="1.0" encoding="utf-8"?>
<sst xmlns="http://schemas.openxmlformats.org/spreadsheetml/2006/main" count="221" uniqueCount="105">
  <si>
    <t>Согласовано:</t>
  </si>
  <si>
    <t>Заместитель Главы администрации (губернатора)</t>
  </si>
  <si>
    <t xml:space="preserve">Томской области по по строительству, ЖКХ, </t>
  </si>
  <si>
    <t>дорожному комплексу, ГО и ЧС</t>
  </si>
  <si>
    <t>________________________ И.Н. Шатурный</t>
  </si>
  <si>
    <t>«___»________ 2010 года</t>
  </si>
  <si>
    <t>М.П.</t>
  </si>
  <si>
    <t>Перечень инвестиционных проектов ООО "Горсети"  на период 2012-2014 гг. и план их финансирования</t>
  </si>
  <si>
    <t>№№</t>
  </si>
  <si>
    <t>Наименование объекта</t>
  </si>
  <si>
    <t>Проектная мощность/
протяженность сетей</t>
  </si>
  <si>
    <t>Год начала строительства</t>
  </si>
  <si>
    <t>Год окончания строительства</t>
  </si>
  <si>
    <t xml:space="preserve">Полная стоимость реализации инвестиционного проекта </t>
  </si>
  <si>
    <t>Остаточная стоимость реализации инвестиционного проекта  на 01.01.2012</t>
  </si>
  <si>
    <t>План 
финансирования 
текущего года</t>
  </si>
  <si>
    <t>Ввод мощностей</t>
  </si>
  <si>
    <t>Объем капитальных вложений</t>
  </si>
  <si>
    <t>Объем финансирования</t>
  </si>
  <si>
    <t>Плановые показатели энергетической эффективности проекта</t>
  </si>
  <si>
    <t>План 2012 года</t>
  </si>
  <si>
    <t>План 2013 года</t>
  </si>
  <si>
    <t>План 2014 года</t>
  </si>
  <si>
    <t>Итого</t>
  </si>
  <si>
    <t>План  2012 года</t>
  </si>
  <si>
    <t>План  2013 года</t>
  </si>
  <si>
    <t>План  2014 года</t>
  </si>
  <si>
    <t xml:space="preserve">на начало года </t>
  </si>
  <si>
    <t>на конец года</t>
  </si>
  <si>
    <t>шт.</t>
  </si>
  <si>
    <t>км</t>
  </si>
  <si>
    <t>МВА</t>
  </si>
  <si>
    <t>млн.руб. с НДС</t>
  </si>
  <si>
    <t>млн.руб. без НДС</t>
  </si>
  <si>
    <t>кВтч/ год</t>
  </si>
  <si>
    <t>%</t>
  </si>
  <si>
    <t xml:space="preserve">ВСЕГО, </t>
  </si>
  <si>
    <t>Техническое перевооружение и реконструкция</t>
  </si>
  <si>
    <t>1.1.</t>
  </si>
  <si>
    <t>1.1.1.</t>
  </si>
  <si>
    <t>С</t>
  </si>
  <si>
    <t>1.1.2.</t>
  </si>
  <si>
    <t>1.1.3.</t>
  </si>
  <si>
    <t>1.1.4.</t>
  </si>
  <si>
    <t>2.</t>
  </si>
  <si>
    <t>Новое строительство</t>
  </si>
  <si>
    <t>2.1.</t>
  </si>
  <si>
    <t>Энергосбережение и повышение энергетической эффективности</t>
  </si>
  <si>
    <t>2.2.</t>
  </si>
  <si>
    <t>Прочее новое строительство</t>
  </si>
  <si>
    <t>2.2.1.</t>
  </si>
  <si>
    <t>Строительство РП в центре нагрузок:</t>
  </si>
  <si>
    <t>П</t>
  </si>
  <si>
    <t>2.2.2.</t>
  </si>
  <si>
    <t>Установка комплектной двухтрансформаторной  подстанции, укомплектованной четырьмя линейными, двумя вводными и двумя секционными ячейками КСО, двумя трансформаторами, шестью линейными, двумя вводными и двумя секционными панелями ЩО70</t>
  </si>
  <si>
    <t>2.2.3.</t>
  </si>
  <si>
    <t>Установка комплектной однотрансформаторной подстанции, укомплектованной двумя линейными, одной вводной ячейками КСО, одним трансформаторами, тремя линейными, одной вводной панелями ЩО70</t>
  </si>
  <si>
    <t>2.2.4.</t>
  </si>
  <si>
    <t>2.2.5.</t>
  </si>
  <si>
    <t>2.2.6</t>
  </si>
  <si>
    <t>2.2.6.1</t>
  </si>
  <si>
    <t xml:space="preserve"> </t>
  </si>
  <si>
    <t>3.</t>
  </si>
  <si>
    <t>3.1.</t>
  </si>
  <si>
    <t>4.</t>
  </si>
  <si>
    <t>Автогидроподъемник 14-18 м.</t>
  </si>
  <si>
    <t>Ямобур БКМ  317  с 4-мя насадками</t>
  </si>
  <si>
    <t>Бригадный автомобиль Газель 33023</t>
  </si>
  <si>
    <t xml:space="preserve">Легковой автомобиль </t>
  </si>
  <si>
    <t>Справочно:</t>
  </si>
  <si>
    <t>Оплата процентов за привлеченные кредитные ресурсы</t>
  </si>
  <si>
    <t>Объект 1</t>
  </si>
  <si>
    <t>Объект 2</t>
  </si>
  <si>
    <t>…</t>
  </si>
  <si>
    <t>* С - строительство, П- проектирование</t>
  </si>
  <si>
    <t>Сводные данные по инвестиционной программе на 2012-2014 гг.</t>
  </si>
  <si>
    <t>млн. руб. с НДС</t>
  </si>
  <si>
    <t>млн. руб. без НДС</t>
  </si>
  <si>
    <t>шт., км</t>
  </si>
  <si>
    <t>Строительство РП</t>
  </si>
  <si>
    <t>Строительство 2 КТП</t>
  </si>
  <si>
    <t>Строительство  КТП</t>
  </si>
  <si>
    <t>Строительство КЛ 6-10 кВ</t>
  </si>
  <si>
    <t>Строительство КВЛ 0,4 кВ</t>
  </si>
  <si>
    <t>1</t>
  </si>
  <si>
    <t>Итого электросетевое хозяйство</t>
  </si>
  <si>
    <t>Установка приборов учета</t>
  </si>
  <si>
    <t>2</t>
  </si>
  <si>
    <t>ИТОГО</t>
  </si>
  <si>
    <t>3</t>
  </si>
  <si>
    <t>Приобретение специальной техники</t>
  </si>
  <si>
    <t>Всего по инвестиционной программе</t>
  </si>
  <si>
    <t>ИТОГО РП</t>
  </si>
  <si>
    <t>ИТОГО ТП</t>
  </si>
  <si>
    <t>ИТОГО КВЛ 10 кВ</t>
  </si>
  <si>
    <t>ИТОГО КВЛ 0,4 кВ</t>
  </si>
  <si>
    <t>Приложение 1 к Приказу</t>
  </si>
  <si>
    <t>Департамента тарифного регулирования Томской области</t>
  </si>
  <si>
    <t>"</t>
  </si>
  <si>
    <t>Департамента тарифного регулирования и</t>
  </si>
  <si>
    <t>государственного заказа Томской области</t>
  </si>
  <si>
    <t>от 03.04.2012 N 9/128</t>
  </si>
  <si>
    <t>Приложение 1  к приказу</t>
  </si>
  <si>
    <t>Стадия реализации проекта*</t>
  </si>
  <si>
    <t>от 28.10.2014 №26/247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</si>
</sst>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0.000000"/>
    <numFmt numFmtId="167" formatCode="0.000%"/>
    <numFmt numFmtId="168" formatCode="#,##0.0"/>
    <numFmt numFmtId="169" formatCode="0.0"/>
  </numFmts>
  <fonts count="15">
    <font>
      <sz val="10"/>
      <name val="Arial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9"/>
      <name val="Times New Roman"/>
      <family val="1"/>
      <charset val="204"/>
    </font>
    <font>
      <sz val="14"/>
      <color indexed="53"/>
      <name val="Times New Roman"/>
      <family val="1"/>
      <charset val="204"/>
    </font>
    <font>
      <sz val="12"/>
      <color indexed="5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53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sz val="10"/>
      <name val="Arial Cyr"/>
      <charset val="204"/>
    </font>
    <font>
      <sz val="10"/>
      <name val="Arial"/>
    </font>
    <font>
      <b/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0" fillId="0" borderId="0"/>
    <xf numFmtId="0" fontId="1" fillId="0" borderId="0"/>
  </cellStyleXfs>
  <cellXfs count="185">
    <xf numFmtId="0" fontId="0" fillId="0" borderId="0" xfId="0"/>
    <xf numFmtId="49" fontId="2" fillId="0" borderId="0" xfId="4" applyNumberFormat="1" applyFont="1" applyFill="1" applyAlignment="1">
      <alignment horizontal="right"/>
    </xf>
    <xf numFmtId="0" fontId="2" fillId="0" borderId="0" xfId="4" applyFont="1" applyFill="1" applyAlignment="1">
      <alignment horizontal="left"/>
    </xf>
    <xf numFmtId="0" fontId="3" fillId="0" borderId="0" xfId="4" applyFont="1" applyFill="1" applyAlignment="1">
      <alignment horizontal="right"/>
    </xf>
    <xf numFmtId="0" fontId="4" fillId="0" borderId="0" xfId="4" applyFont="1" applyFill="1" applyAlignment="1">
      <alignment horizontal="right"/>
    </xf>
    <xf numFmtId="0" fontId="2" fillId="0" borderId="0" xfId="4" applyFont="1" applyFill="1" applyAlignment="1">
      <alignment horizontal="right"/>
    </xf>
    <xf numFmtId="164" fontId="2" fillId="0" borderId="0" xfId="4" applyNumberFormat="1" applyFont="1" applyFill="1" applyAlignment="1">
      <alignment horizontal="center"/>
    </xf>
    <xf numFmtId="164" fontId="2" fillId="0" borderId="0" xfId="4" applyNumberFormat="1" applyFont="1" applyFill="1" applyAlignment="1">
      <alignment horizontal="right"/>
    </xf>
    <xf numFmtId="3" fontId="2" fillId="0" borderId="0" xfId="4" applyNumberFormat="1" applyFont="1" applyFill="1" applyAlignment="1">
      <alignment horizontal="right"/>
    </xf>
    <xf numFmtId="165" fontId="2" fillId="0" borderId="0" xfId="4" applyNumberFormat="1" applyFont="1" applyFill="1" applyAlignment="1">
      <alignment horizontal="right"/>
    </xf>
    <xf numFmtId="0" fontId="2" fillId="0" borderId="0" xfId="4" applyFont="1" applyFill="1"/>
    <xf numFmtId="164" fontId="2" fillId="0" borderId="0" xfId="4" applyNumberFormat="1" applyFont="1" applyFill="1" applyAlignment="1">
      <alignment horizontal="left"/>
    </xf>
    <xf numFmtId="164" fontId="3" fillId="0" borderId="0" xfId="4" applyNumberFormat="1" applyFont="1" applyFill="1" applyAlignment="1">
      <alignment horizontal="right"/>
    </xf>
    <xf numFmtId="49" fontId="1" fillId="0" borderId="0" xfId="4" applyNumberFormat="1" applyFont="1" applyFill="1" applyAlignment="1">
      <alignment horizontal="right"/>
    </xf>
    <xf numFmtId="164" fontId="1" fillId="0" borderId="0" xfId="4" applyNumberFormat="1" applyFont="1" applyFill="1" applyAlignment="1">
      <alignment horizontal="right"/>
    </xf>
    <xf numFmtId="0" fontId="5" fillId="0" borderId="0" xfId="4" applyFont="1" applyFill="1" applyAlignment="1">
      <alignment horizontal="right"/>
    </xf>
    <xf numFmtId="0" fontId="1" fillId="0" borderId="0" xfId="4" applyFont="1" applyFill="1" applyAlignment="1">
      <alignment horizontal="right"/>
    </xf>
    <xf numFmtId="164" fontId="1" fillId="0" borderId="0" xfId="4" applyNumberFormat="1" applyFont="1" applyFill="1" applyAlignment="1">
      <alignment horizontal="center"/>
    </xf>
    <xf numFmtId="3" fontId="1" fillId="0" borderId="0" xfId="4" applyNumberFormat="1" applyFont="1" applyFill="1" applyAlignment="1">
      <alignment horizontal="right"/>
    </xf>
    <xf numFmtId="165" fontId="1" fillId="0" borderId="0" xfId="4" applyNumberFormat="1" applyFont="1" applyFill="1" applyAlignment="1">
      <alignment horizontal="right"/>
    </xf>
    <xf numFmtId="164" fontId="6" fillId="0" borderId="0" xfId="4" applyNumberFormat="1" applyFont="1" applyFill="1" applyAlignment="1">
      <alignment horizontal="right"/>
    </xf>
    <xf numFmtId="0" fontId="1" fillId="0" borderId="0" xfId="4" applyFont="1" applyFill="1"/>
    <xf numFmtId="0" fontId="7" fillId="0" borderId="0" xfId="4" applyFont="1" applyFill="1" applyAlignment="1">
      <alignment horizontal="center"/>
    </xf>
    <xf numFmtId="166" fontId="1" fillId="0" borderId="0" xfId="4" applyNumberFormat="1" applyFont="1" applyFill="1" applyAlignment="1">
      <alignment horizontal="right"/>
    </xf>
    <xf numFmtId="49" fontId="1" fillId="0" borderId="0" xfId="4" applyNumberFormat="1" applyFont="1" applyFill="1"/>
    <xf numFmtId="0" fontId="1" fillId="0" borderId="0" xfId="4" applyFont="1" applyFill="1" applyAlignment="1"/>
    <xf numFmtId="0" fontId="1" fillId="0" borderId="0" xfId="4" applyFont="1" applyFill="1" applyAlignment="1">
      <alignment horizontal="center"/>
    </xf>
    <xf numFmtId="0" fontId="5" fillId="0" borderId="0" xfId="4" applyFont="1" applyFill="1" applyAlignment="1">
      <alignment horizontal="center"/>
    </xf>
    <xf numFmtId="3" fontId="1" fillId="0" borderId="0" xfId="4" applyNumberFormat="1" applyFont="1" applyFill="1" applyAlignment="1">
      <alignment horizontal="center"/>
    </xf>
    <xf numFmtId="165" fontId="1" fillId="0" borderId="0" xfId="4" applyNumberFormat="1" applyFont="1" applyFill="1" applyAlignment="1">
      <alignment horizontal="center"/>
    </xf>
    <xf numFmtId="164" fontId="6" fillId="0" borderId="0" xfId="4" applyNumberFormat="1" applyFont="1" applyFill="1" applyAlignment="1">
      <alignment horizontal="center"/>
    </xf>
    <xf numFmtId="0" fontId="9" fillId="0" borderId="1" xfId="4" applyFont="1" applyFill="1" applyBorder="1" applyAlignment="1">
      <alignment vertical="center" wrapText="1"/>
    </xf>
    <xf numFmtId="0" fontId="9" fillId="0" borderId="2" xfId="4" applyFont="1" applyFill="1" applyBorder="1" applyAlignment="1">
      <alignment vertical="center" wrapText="1"/>
    </xf>
    <xf numFmtId="165" fontId="6" fillId="0" borderId="2" xfId="4" applyNumberFormat="1" applyFont="1" applyFill="1" applyBorder="1" applyAlignment="1">
      <alignment horizontal="center" vertical="center" wrapText="1"/>
    </xf>
    <xf numFmtId="164" fontId="6" fillId="0" borderId="2" xfId="4" applyNumberFormat="1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vertical="center" wrapText="1"/>
    </xf>
    <xf numFmtId="164" fontId="6" fillId="0" borderId="3" xfId="4" applyNumberFormat="1" applyFont="1" applyFill="1" applyBorder="1" applyAlignment="1">
      <alignment horizontal="center" vertical="center" wrapText="1"/>
    </xf>
    <xf numFmtId="3" fontId="6" fillId="0" borderId="3" xfId="4" applyNumberFormat="1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horizontal="center" vertical="center"/>
    </xf>
    <xf numFmtId="49" fontId="6" fillId="0" borderId="5" xfId="4" applyNumberFormat="1" applyFont="1" applyFill="1" applyBorder="1" applyAlignment="1">
      <alignment horizontal="center" vertical="center" wrapText="1"/>
    </xf>
    <xf numFmtId="0" fontId="6" fillId="0" borderId="6" xfId="4" applyFont="1" applyFill="1" applyBorder="1" applyAlignment="1">
      <alignment vertical="center" wrapText="1"/>
    </xf>
    <xf numFmtId="0" fontId="6" fillId="0" borderId="6" xfId="4" applyFont="1" applyFill="1" applyBorder="1" applyAlignment="1">
      <alignment horizontal="center" vertical="center" wrapText="1"/>
    </xf>
    <xf numFmtId="0" fontId="9" fillId="0" borderId="6" xfId="4" applyFont="1" applyFill="1" applyBorder="1" applyAlignment="1">
      <alignment horizontal="center" vertical="center" wrapText="1"/>
    </xf>
    <xf numFmtId="164" fontId="6" fillId="0" borderId="6" xfId="4" applyNumberFormat="1" applyFont="1" applyFill="1" applyBorder="1" applyAlignment="1">
      <alignment horizontal="center" vertical="center" wrapText="1"/>
    </xf>
    <xf numFmtId="0" fontId="1" fillId="0" borderId="6" xfId="4" applyFont="1" applyFill="1" applyBorder="1" applyAlignment="1">
      <alignment horizontal="center" vertical="center" wrapText="1"/>
    </xf>
    <xf numFmtId="164" fontId="1" fillId="0" borderId="6" xfId="4" applyNumberFormat="1" applyFont="1" applyFill="1" applyBorder="1" applyAlignment="1">
      <alignment horizontal="center" vertical="center" wrapText="1"/>
    </xf>
    <xf numFmtId="3" fontId="6" fillId="0" borderId="6" xfId="4" applyNumberFormat="1" applyFont="1" applyFill="1" applyBorder="1" applyAlignment="1">
      <alignment horizontal="center" vertical="center" wrapText="1"/>
    </xf>
    <xf numFmtId="3" fontId="1" fillId="0" borderId="6" xfId="4" applyNumberFormat="1" applyFont="1" applyFill="1" applyBorder="1" applyAlignment="1">
      <alignment horizontal="center"/>
    </xf>
    <xf numFmtId="167" fontId="1" fillId="0" borderId="7" xfId="4" applyNumberFormat="1" applyFont="1" applyFill="1" applyBorder="1" applyAlignment="1">
      <alignment vertical="center"/>
    </xf>
    <xf numFmtId="49" fontId="6" fillId="0" borderId="8" xfId="4" applyNumberFormat="1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3" fontId="6" fillId="0" borderId="2" xfId="4" applyNumberFormat="1" applyFont="1" applyFill="1" applyBorder="1" applyAlignment="1">
      <alignment horizontal="center" vertical="center" wrapText="1"/>
    </xf>
    <xf numFmtId="3" fontId="1" fillId="0" borderId="2" xfId="4" applyNumberFormat="1" applyFont="1" applyFill="1" applyBorder="1" applyAlignment="1">
      <alignment horizontal="center"/>
    </xf>
    <xf numFmtId="1" fontId="6" fillId="0" borderId="2" xfId="4" applyNumberFormat="1" applyFont="1" applyFill="1" applyBorder="1" applyAlignment="1">
      <alignment horizontal="center" vertical="center" wrapText="1"/>
    </xf>
    <xf numFmtId="164" fontId="1" fillId="0" borderId="2" xfId="4" applyNumberFormat="1" applyFont="1" applyFill="1" applyBorder="1" applyAlignment="1">
      <alignment horizontal="center" vertical="center" wrapText="1"/>
    </xf>
    <xf numFmtId="0" fontId="1" fillId="0" borderId="2" xfId="4" applyFont="1" applyFill="1" applyBorder="1" applyAlignment="1">
      <alignment horizontal="center" vertical="center" wrapText="1"/>
    </xf>
    <xf numFmtId="168" fontId="1" fillId="0" borderId="2" xfId="4" applyNumberFormat="1" applyFont="1" applyFill="1" applyBorder="1" applyAlignment="1">
      <alignment horizontal="center" vertical="center"/>
    </xf>
    <xf numFmtId="49" fontId="1" fillId="0" borderId="8" xfId="4" applyNumberFormat="1" applyFont="1" applyFill="1" applyBorder="1" applyAlignment="1">
      <alignment horizontal="center" vertical="center" wrapText="1"/>
    </xf>
    <xf numFmtId="49" fontId="1" fillId="0" borderId="2" xfId="3" applyNumberFormat="1" applyFont="1" applyFill="1" applyBorder="1" applyAlignment="1">
      <alignment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3" fontId="1" fillId="0" borderId="2" xfId="4" applyNumberFormat="1" applyFont="1" applyFill="1" applyBorder="1" applyAlignment="1">
      <alignment horizontal="center" vertical="center" wrapText="1"/>
    </xf>
    <xf numFmtId="1" fontId="1" fillId="0" borderId="2" xfId="4" applyNumberFormat="1" applyFont="1" applyFill="1" applyBorder="1" applyAlignment="1">
      <alignment horizontal="center" vertical="center" wrapText="1"/>
    </xf>
    <xf numFmtId="165" fontId="1" fillId="0" borderId="2" xfId="4" applyNumberFormat="1" applyFont="1" applyFill="1" applyBorder="1" applyAlignment="1">
      <alignment horizontal="center" vertical="center" wrapText="1"/>
    </xf>
    <xf numFmtId="167" fontId="1" fillId="0" borderId="9" xfId="4" applyNumberFormat="1" applyFont="1" applyFill="1" applyBorder="1" applyAlignment="1">
      <alignment vertical="center"/>
    </xf>
    <xf numFmtId="0" fontId="1" fillId="0" borderId="2" xfId="4" applyFont="1" applyFill="1" applyBorder="1"/>
    <xf numFmtId="0" fontId="1" fillId="0" borderId="9" xfId="4" applyFont="1" applyFill="1" applyBorder="1"/>
    <xf numFmtId="0" fontId="5" fillId="0" borderId="2" xfId="4" applyFont="1" applyFill="1" applyBorder="1" applyAlignment="1">
      <alignment horizontal="center" vertical="center" wrapText="1"/>
    </xf>
    <xf numFmtId="0" fontId="6" fillId="0" borderId="0" xfId="4" applyFont="1" applyFill="1"/>
    <xf numFmtId="0" fontId="6" fillId="0" borderId="2" xfId="4" applyFont="1" applyFill="1" applyBorder="1"/>
    <xf numFmtId="0" fontId="6" fillId="0" borderId="9" xfId="4" applyFont="1" applyFill="1" applyBorder="1"/>
    <xf numFmtId="0" fontId="1" fillId="0" borderId="2" xfId="0" applyFont="1" applyFill="1" applyBorder="1" applyAlignment="1">
      <alignment horizontal="left" wrapText="1"/>
    </xf>
    <xf numFmtId="0" fontId="6" fillId="0" borderId="2" xfId="2" applyFont="1" applyFill="1" applyBorder="1" applyAlignment="1">
      <alignment wrapText="1"/>
    </xf>
    <xf numFmtId="0" fontId="1" fillId="0" borderId="8" xfId="4" applyNumberFormat="1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wrapText="1"/>
    </xf>
    <xf numFmtId="164" fontId="1" fillId="0" borderId="2" xfId="4" applyNumberFormat="1" applyFont="1" applyFill="1" applyBorder="1" applyAlignment="1">
      <alignment horizontal="center"/>
    </xf>
    <xf numFmtId="0" fontId="6" fillId="0" borderId="8" xfId="4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wrapText="1"/>
    </xf>
    <xf numFmtId="0" fontId="1" fillId="0" borderId="2" xfId="4" applyFont="1" applyFill="1" applyBorder="1" applyAlignment="1">
      <alignment horizontal="center"/>
    </xf>
    <xf numFmtId="164" fontId="5" fillId="0" borderId="2" xfId="4" applyNumberFormat="1" applyFont="1" applyFill="1" applyBorder="1" applyAlignment="1">
      <alignment horizontal="center" vertical="center" wrapText="1"/>
    </xf>
    <xf numFmtId="3" fontId="1" fillId="0" borderId="2" xfId="4" applyNumberFormat="1" applyFont="1" applyFill="1" applyBorder="1"/>
    <xf numFmtId="164" fontId="1" fillId="0" borderId="2" xfId="4" applyNumberFormat="1" applyFont="1" applyFill="1" applyBorder="1"/>
    <xf numFmtId="165" fontId="5" fillId="0" borderId="2" xfId="4" applyNumberFormat="1" applyFont="1" applyFill="1" applyBorder="1" applyAlignment="1">
      <alignment horizontal="center" vertical="center" wrapText="1"/>
    </xf>
    <xf numFmtId="4" fontId="1" fillId="0" borderId="2" xfId="4" applyNumberFormat="1" applyFont="1" applyFill="1" applyBorder="1" applyAlignment="1">
      <alignment horizontal="center" vertical="center" wrapText="1"/>
    </xf>
    <xf numFmtId="0" fontId="6" fillId="0" borderId="0" xfId="4" applyFont="1" applyFill="1" applyAlignment="1"/>
    <xf numFmtId="49" fontId="6" fillId="0" borderId="8" xfId="4" applyNumberFormat="1" applyFont="1" applyFill="1" applyBorder="1" applyAlignment="1">
      <alignment horizontal="center" wrapText="1"/>
    </xf>
    <xf numFmtId="0" fontId="6" fillId="0" borderId="2" xfId="4" applyFont="1" applyFill="1" applyBorder="1" applyAlignment="1">
      <alignment horizontal="center" wrapText="1"/>
    </xf>
    <xf numFmtId="165" fontId="9" fillId="0" borderId="2" xfId="4" applyNumberFormat="1" applyFont="1" applyFill="1" applyBorder="1" applyAlignment="1">
      <alignment horizontal="center" wrapText="1"/>
    </xf>
    <xf numFmtId="165" fontId="6" fillId="0" borderId="2" xfId="4" applyNumberFormat="1" applyFont="1" applyFill="1" applyBorder="1" applyAlignment="1">
      <alignment horizontal="center" wrapText="1"/>
    </xf>
    <xf numFmtId="3" fontId="6" fillId="0" borderId="2" xfId="4" applyNumberFormat="1" applyFont="1" applyFill="1" applyBorder="1" applyAlignment="1">
      <alignment horizontal="center" wrapText="1"/>
    </xf>
    <xf numFmtId="164" fontId="6" fillId="0" borderId="2" xfId="4" applyNumberFormat="1" applyFont="1" applyFill="1" applyBorder="1" applyAlignment="1">
      <alignment horizontal="center" wrapText="1"/>
    </xf>
    <xf numFmtId="0" fontId="6" fillId="0" borderId="2" xfId="4" applyFont="1" applyFill="1" applyBorder="1" applyAlignment="1"/>
    <xf numFmtId="0" fontId="6" fillId="0" borderId="9" xfId="4" applyFont="1" applyFill="1" applyBorder="1" applyAlignment="1"/>
    <xf numFmtId="0" fontId="1" fillId="0" borderId="2" xfId="4" applyFont="1" applyFill="1" applyBorder="1" applyAlignment="1">
      <alignment vertical="center" wrapText="1"/>
    </xf>
    <xf numFmtId="49" fontId="1" fillId="0" borderId="10" xfId="4" applyNumberFormat="1" applyFont="1" applyFill="1" applyBorder="1" applyAlignment="1">
      <alignment horizontal="center" vertical="center" wrapText="1"/>
    </xf>
    <xf numFmtId="0" fontId="1" fillId="0" borderId="3" xfId="4" applyFont="1" applyFill="1" applyBorder="1" applyAlignment="1">
      <alignment vertical="center" wrapText="1"/>
    </xf>
    <xf numFmtId="0" fontId="1" fillId="0" borderId="3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164" fontId="1" fillId="0" borderId="3" xfId="4" applyNumberFormat="1" applyFont="1" applyFill="1" applyBorder="1" applyAlignment="1">
      <alignment horizontal="center" vertical="center" wrapText="1"/>
    </xf>
    <xf numFmtId="3" fontId="1" fillId="0" borderId="3" xfId="4" applyNumberFormat="1" applyFont="1" applyFill="1" applyBorder="1" applyAlignment="1">
      <alignment horizontal="center" vertical="center" wrapText="1"/>
    </xf>
    <xf numFmtId="165" fontId="1" fillId="0" borderId="3" xfId="4" applyNumberFormat="1" applyFont="1" applyFill="1" applyBorder="1" applyAlignment="1">
      <alignment horizontal="center" vertical="center" wrapText="1"/>
    </xf>
    <xf numFmtId="0" fontId="1" fillId="0" borderId="3" xfId="4" applyFont="1" applyFill="1" applyBorder="1"/>
    <xf numFmtId="0" fontId="1" fillId="0" borderId="4" xfId="4" applyFont="1" applyFill="1" applyBorder="1"/>
    <xf numFmtId="49" fontId="6" fillId="0" borderId="0" xfId="4" applyNumberFormat="1" applyFont="1" applyFill="1" applyBorder="1" applyAlignment="1">
      <alignment horizontal="center" vertical="center" wrapText="1"/>
    </xf>
    <xf numFmtId="0" fontId="1" fillId="0" borderId="0" xfId="4" applyFont="1" applyFill="1" applyBorder="1" applyAlignment="1"/>
    <xf numFmtId="0" fontId="1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164" fontId="1" fillId="0" borderId="0" xfId="4" applyNumberFormat="1" applyFont="1" applyFill="1" applyBorder="1" applyAlignment="1">
      <alignment horizontal="center"/>
    </xf>
    <xf numFmtId="3" fontId="1" fillId="0" borderId="0" xfId="4" applyNumberFormat="1" applyFont="1" applyFill="1" applyBorder="1" applyAlignment="1">
      <alignment horizontal="center"/>
    </xf>
    <xf numFmtId="165" fontId="6" fillId="0" borderId="0" xfId="4" applyNumberFormat="1" applyFont="1" applyFill="1" applyBorder="1" applyAlignment="1">
      <alignment horizontal="center" vertical="center" wrapText="1"/>
    </xf>
    <xf numFmtId="164" fontId="6" fillId="0" borderId="0" xfId="4" applyNumberFormat="1" applyFont="1" applyFill="1" applyBorder="1" applyAlignment="1">
      <alignment horizontal="center" vertical="center" wrapText="1"/>
    </xf>
    <xf numFmtId="49" fontId="1" fillId="0" borderId="0" xfId="4" applyNumberFormat="1" applyFont="1" applyFill="1" applyBorder="1" applyAlignment="1">
      <alignment horizontal="left" vertical="center"/>
    </xf>
    <xf numFmtId="0" fontId="1" fillId="0" borderId="0" xfId="4" applyFont="1" applyFill="1" applyAlignment="1">
      <alignment horizontal="left" wrapText="1"/>
    </xf>
    <xf numFmtId="0" fontId="5" fillId="0" borderId="0" xfId="4" applyFont="1" applyFill="1" applyAlignment="1">
      <alignment horizontal="left" wrapText="1"/>
    </xf>
    <xf numFmtId="164" fontId="1" fillId="0" borderId="0" xfId="4" applyNumberFormat="1" applyFont="1" applyFill="1" applyAlignment="1">
      <alignment horizontal="center" wrapText="1"/>
    </xf>
    <xf numFmtId="165" fontId="1" fillId="0" borderId="0" xfId="4" applyNumberFormat="1" applyFont="1" applyFill="1" applyAlignment="1">
      <alignment horizontal="center" vertical="top" wrapText="1"/>
    </xf>
    <xf numFmtId="164" fontId="6" fillId="0" borderId="0" xfId="4" applyNumberFormat="1" applyFont="1" applyFill="1" applyBorder="1" applyAlignment="1">
      <alignment horizontal="center" vertical="top"/>
    </xf>
    <xf numFmtId="164" fontId="1" fillId="0" borderId="0" xfId="4" applyNumberFormat="1" applyFont="1" applyFill="1" applyBorder="1" applyAlignment="1">
      <alignment horizontal="center" vertical="top"/>
    </xf>
    <xf numFmtId="0" fontId="7" fillId="0" borderId="0" xfId="4" applyFont="1" applyFill="1" applyAlignment="1"/>
    <xf numFmtId="0" fontId="6" fillId="2" borderId="2" xfId="4" applyFont="1" applyFill="1" applyBorder="1" applyAlignment="1">
      <alignment horizontal="center" vertical="center" wrapText="1"/>
    </xf>
    <xf numFmtId="0" fontId="6" fillId="2" borderId="11" xfId="4" applyFont="1" applyFill="1" applyBorder="1" applyAlignment="1">
      <alignment horizontal="center" vertical="center" wrapText="1"/>
    </xf>
    <xf numFmtId="164" fontId="6" fillId="2" borderId="11" xfId="4" applyNumberFormat="1" applyFont="1" applyFill="1" applyBorder="1" applyAlignment="1">
      <alignment horizontal="center" vertical="center" wrapText="1"/>
    </xf>
    <xf numFmtId="164" fontId="6" fillId="0" borderId="0" xfId="4" applyNumberFormat="1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165" fontId="6" fillId="0" borderId="0" xfId="4" applyNumberFormat="1" applyFont="1" applyFill="1" applyAlignment="1">
      <alignment horizontal="center"/>
    </xf>
    <xf numFmtId="0" fontId="6" fillId="2" borderId="12" xfId="4" applyFont="1" applyFill="1" applyBorder="1" applyAlignment="1">
      <alignment horizontal="center" vertical="center" wrapText="1"/>
    </xf>
    <xf numFmtId="164" fontId="6" fillId="2" borderId="12" xfId="4" applyNumberFormat="1" applyFont="1" applyFill="1" applyBorder="1" applyAlignment="1">
      <alignment horizontal="center" vertical="center" wrapText="1"/>
    </xf>
    <xf numFmtId="3" fontId="6" fillId="0" borderId="0" xfId="4" applyNumberFormat="1" applyFont="1" applyFill="1" applyBorder="1" applyAlignment="1">
      <alignment horizontal="center" vertical="center"/>
    </xf>
    <xf numFmtId="0" fontId="6" fillId="2" borderId="6" xfId="4" applyFont="1" applyFill="1" applyBorder="1" applyAlignment="1">
      <alignment horizontal="center" vertical="center" wrapText="1"/>
    </xf>
    <xf numFmtId="164" fontId="6" fillId="2" borderId="6" xfId="4" applyNumberFormat="1" applyFont="1" applyFill="1" applyBorder="1" applyAlignment="1">
      <alignment horizontal="center" vertical="center" wrapText="1"/>
    </xf>
    <xf numFmtId="3" fontId="6" fillId="2" borderId="2" xfId="4" applyNumberFormat="1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center" vertical="center" wrapText="1"/>
    </xf>
    <xf numFmtId="49" fontId="1" fillId="2" borderId="2" xfId="4" applyNumberFormat="1" applyFont="1" applyFill="1" applyBorder="1" applyAlignment="1">
      <alignment horizontal="center"/>
    </xf>
    <xf numFmtId="0" fontId="1" fillId="2" borderId="2" xfId="4" applyFont="1" applyFill="1" applyBorder="1" applyAlignment="1"/>
    <xf numFmtId="164" fontId="1" fillId="2" borderId="2" xfId="4" applyNumberFormat="1" applyFont="1" applyFill="1" applyBorder="1" applyAlignment="1">
      <alignment horizontal="center"/>
    </xf>
    <xf numFmtId="0" fontId="1" fillId="2" borderId="2" xfId="4" applyFont="1" applyFill="1" applyBorder="1" applyAlignment="1">
      <alignment horizontal="center"/>
    </xf>
    <xf numFmtId="0" fontId="5" fillId="2" borderId="2" xfId="4" applyFont="1" applyFill="1" applyBorder="1" applyAlignment="1">
      <alignment horizontal="center"/>
    </xf>
    <xf numFmtId="3" fontId="1" fillId="2" borderId="2" xfId="4" applyNumberFormat="1" applyFont="1" applyFill="1" applyBorder="1" applyAlignment="1">
      <alignment horizontal="center"/>
    </xf>
    <xf numFmtId="165" fontId="1" fillId="2" borderId="2" xfId="4" applyNumberFormat="1" applyFont="1" applyFill="1" applyBorder="1" applyAlignment="1">
      <alignment horizontal="center"/>
    </xf>
    <xf numFmtId="49" fontId="6" fillId="2" borderId="2" xfId="4" applyNumberFormat="1" applyFont="1" applyFill="1" applyBorder="1" applyAlignment="1">
      <alignment horizontal="center"/>
    </xf>
    <xf numFmtId="0" fontId="6" fillId="2" borderId="2" xfId="4" applyFont="1" applyFill="1" applyBorder="1" applyAlignment="1"/>
    <xf numFmtId="164" fontId="6" fillId="2" borderId="2" xfId="4" applyNumberFormat="1" applyFont="1" applyFill="1" applyBorder="1" applyAlignment="1">
      <alignment horizontal="center"/>
    </xf>
    <xf numFmtId="164" fontId="6" fillId="0" borderId="0" xfId="4" applyNumberFormat="1" applyFont="1" applyFill="1" applyBorder="1" applyAlignment="1">
      <alignment horizontal="center"/>
    </xf>
    <xf numFmtId="3" fontId="6" fillId="0" borderId="0" xfId="4" applyNumberFormat="1" applyFont="1" applyFill="1" applyAlignment="1">
      <alignment horizontal="center"/>
    </xf>
    <xf numFmtId="0" fontId="6" fillId="0" borderId="0" xfId="4" applyFont="1" applyFill="1" applyAlignment="1">
      <alignment horizontal="center"/>
    </xf>
    <xf numFmtId="3" fontId="6" fillId="2" borderId="2" xfId="4" applyNumberFormat="1" applyFont="1" applyFill="1" applyBorder="1" applyAlignment="1">
      <alignment horizontal="center"/>
    </xf>
    <xf numFmtId="3" fontId="6" fillId="0" borderId="0" xfId="4" applyNumberFormat="1" applyFont="1" applyFill="1" applyBorder="1" applyAlignment="1">
      <alignment horizontal="center"/>
    </xf>
    <xf numFmtId="168" fontId="1" fillId="0" borderId="0" xfId="4" applyNumberFormat="1" applyFont="1" applyFill="1" applyAlignment="1">
      <alignment horizontal="center"/>
    </xf>
    <xf numFmtId="169" fontId="1" fillId="0" borderId="0" xfId="4" applyNumberFormat="1" applyFont="1" applyFill="1" applyAlignment="1">
      <alignment horizontal="center"/>
    </xf>
    <xf numFmtId="49" fontId="13" fillId="0" borderId="0" xfId="4" applyNumberFormat="1" applyFont="1" applyFill="1" applyAlignment="1">
      <alignment horizontal="right"/>
    </xf>
    <xf numFmtId="0" fontId="14" fillId="0" borderId="0" xfId="0" applyFont="1"/>
    <xf numFmtId="0" fontId="7" fillId="0" borderId="0" xfId="4" applyFont="1" applyFill="1" applyAlignment="1">
      <alignment horizontal="center"/>
    </xf>
    <xf numFmtId="0" fontId="8" fillId="0" borderId="0" xfId="4" applyFont="1" applyFill="1" applyAlignment="1">
      <alignment horizontal="center"/>
    </xf>
    <xf numFmtId="49" fontId="6" fillId="0" borderId="14" xfId="4" applyNumberFormat="1" applyFont="1" applyFill="1" applyBorder="1" applyAlignment="1">
      <alignment horizontal="center" vertical="center" wrapText="1"/>
    </xf>
    <xf numFmtId="49" fontId="6" fillId="0" borderId="8" xfId="4" applyNumberFormat="1" applyFont="1" applyFill="1" applyBorder="1" applyAlignment="1">
      <alignment horizontal="center" vertical="center" wrapText="1"/>
    </xf>
    <xf numFmtId="49" fontId="6" fillId="0" borderId="10" xfId="4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vertical="center" wrapText="1"/>
    </xf>
    <xf numFmtId="0" fontId="6" fillId="0" borderId="2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164" fontId="6" fillId="0" borderId="1" xfId="4" applyNumberFormat="1" applyFont="1" applyFill="1" applyBorder="1" applyAlignment="1">
      <alignment horizontal="center" vertical="center" wrapText="1"/>
    </xf>
    <xf numFmtId="164" fontId="6" fillId="0" borderId="2" xfId="4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/>
    </xf>
    <xf numFmtId="164" fontId="6" fillId="0" borderId="1" xfId="4" applyNumberFormat="1" applyFont="1" applyFill="1" applyBorder="1" applyAlignment="1">
      <alignment horizontal="center"/>
    </xf>
    <xf numFmtId="0" fontId="6" fillId="0" borderId="13" xfId="4" applyFont="1" applyFill="1" applyBorder="1" applyAlignment="1">
      <alignment horizontal="center" vertical="center" wrapText="1"/>
    </xf>
    <xf numFmtId="0" fontId="6" fillId="0" borderId="9" xfId="4" applyFont="1" applyFill="1" applyBorder="1" applyAlignment="1">
      <alignment horizontal="center" vertical="center" wrapText="1"/>
    </xf>
    <xf numFmtId="165" fontId="6" fillId="0" borderId="2" xfId="4" applyNumberFormat="1" applyFont="1" applyFill="1" applyBorder="1" applyAlignment="1">
      <alignment horizontal="center" vertical="center" wrapText="1"/>
    </xf>
    <xf numFmtId="0" fontId="6" fillId="2" borderId="11" xfId="4" applyFont="1" applyFill="1" applyBorder="1" applyAlignment="1">
      <alignment horizontal="center" vertical="center" wrapText="1"/>
    </xf>
    <xf numFmtId="0" fontId="6" fillId="2" borderId="12" xfId="4" applyFont="1" applyFill="1" applyBorder="1" applyAlignment="1">
      <alignment horizontal="center" vertical="center" wrapText="1"/>
    </xf>
    <xf numFmtId="0" fontId="6" fillId="2" borderId="6" xfId="4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/>
    </xf>
    <xf numFmtId="3" fontId="6" fillId="2" borderId="2" xfId="4" applyNumberFormat="1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49" fontId="1" fillId="2" borderId="11" xfId="4" applyNumberFormat="1" applyFont="1" applyFill="1" applyBorder="1" applyAlignment="1">
      <alignment horizontal="center"/>
    </xf>
    <xf numFmtId="49" fontId="1" fillId="2" borderId="12" xfId="4" applyNumberFormat="1" applyFont="1" applyFill="1" applyBorder="1" applyAlignment="1">
      <alignment horizontal="center"/>
    </xf>
    <xf numFmtId="49" fontId="1" fillId="2" borderId="6" xfId="4" applyNumberFormat="1" applyFont="1" applyFill="1" applyBorder="1" applyAlignment="1">
      <alignment horizontal="center"/>
    </xf>
    <xf numFmtId="0" fontId="1" fillId="2" borderId="11" xfId="4" applyFont="1" applyFill="1" applyBorder="1" applyAlignment="1">
      <alignment horizontal="center"/>
    </xf>
    <xf numFmtId="0" fontId="1" fillId="2" borderId="12" xfId="4" applyFont="1" applyFill="1" applyBorder="1" applyAlignment="1">
      <alignment horizontal="center"/>
    </xf>
    <xf numFmtId="0" fontId="1" fillId="2" borderId="6" xfId="4" applyFont="1" applyFill="1" applyBorder="1" applyAlignment="1">
      <alignment horizontal="center"/>
    </xf>
  </cellXfs>
  <cellStyles count="5">
    <cellStyle name="Обычный" xfId="0" builtinId="0"/>
    <cellStyle name="Обычный_2011" xfId="1"/>
    <cellStyle name="Обычный_2011-2013_от Панковой И.А.16.04" xfId="2"/>
    <cellStyle name="Обычный_ПП-2007Г. ООО" xfId="3"/>
    <cellStyle name="Обычный_Форматы по компаниям с уменьшением от 28.12_2012-2014 (изм. ИП2014 20.09.2013)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8;&#1088;&#1077;&#1082;&#1090;&#1080;&#1088;&#1086;&#1074;&#1082;&#1072;%20&#1048;&#1055;&#1056;%202011/&#1082;&#1086;&#1088;&#1088;&#1077;&#1082;&#1090;&#1080;&#1088;&#1086;&#1074;&#1082;&#1072;%20&#1103;&#1085;&#1074;&#1072;&#1088;&#1100;%202011/&#1086;&#1090;&#1087;&#1088;&#1072;&#1074;&#1083;&#1077;&#1085;&#1086;%20&#1061;&#1052;&#1056;&#1057;&#1050;%2012.01.2011/&#1041;&#1055;%20&#1082;&#1088;&#1091;&#1087;&#1085;&#1099;&#1093;%20&#1080;%20&#1089;&#1088;&#1077;&#1076;&#1085;&#1080;&#1093;_2011%20&#1075;&#1086;&#1076;/&#1052;&#1086;&#1089;&#1082;&#1086;&#1074;&#1089;&#1082;&#1080;&#1081;%20&#1090;&#1088;&#1072;&#1082;&#1090;/ai5-summ%20&#1052;&#1086;&#1089;&#1082;&#1086;&#1074;&#1089;&#1082;&#1080;&#1081;%20&#1090;&#1088;&#1072;&#1082;&#109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1/sta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DOCUME~1\KOVRIG~2\LOCALS~1\Temp\Rar$DI29.1171\&#1052;&#1077;&#1090;&#1086;&#1076;&#1080;&#1082;&#1072;%20&#1056;&#1069;&#1050;%202006%20(&#1090;&#1077;&#1087;&#1083;&#1086;&#1074;&#1072;&#1103;%20&#1101;&#1085;&#1077;&#1088;&#1075;&#1080;&#1103;)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&#1053;&#1072;%202008%20&#1075;%20%20&#1073;&#1077;&#1079;%20&#1087;&#1072;&#1088;&#1086;&#1083;&#1077;&#1081;/&#1089;%20&#1052;&#1059;&#1055;%20&#1058;&#1069;&#1050;/TSET.NET.2008%20%2007.08.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Temporary%20Internet%20Files/Content.IE5/31VXR87H/&#1048;&#1085;&#1074;&#1077;&#1089;&#1090;&#1087;&#1088;&#1086;&#1075;&#1088;&#1072;&#1084;&#1084;&#1099;/&#1092;&#1086;&#1088;&#1084;&#1072;&#1090;%20&#1045;&#1048;&#1040;&#1057;%20&#1085;&#1072;%202007%20&#1075;&#1086;&#107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&#1099;%20&#1076;&#1083;&#1103;%20&#1056;&#1069;&#1050;/STOIM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lmatov\&#1048;&#1085;&#1074;&#1077;&#1089;&#1090;&#1087;&#1088;&#1086;&#1077;&#1082;&#1090;\27%20&#1086;&#1082;&#1090;&#1103;&#1073;&#1088;&#1103;%20-%20&#1095;&#1072;&#1089;%20X\baz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001-kataev/&#1055;&#1044;&#1044;&#1057;/&#1040;&#1074;&#1075;&#1091;&#1089;&#1090;_&#1087;&#1088;&#1086;&#1073;&#1085;&#1099;&#1081;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/Economy/&#1041;&#1070;&#1044;&#1046;&#1045;&#1058;&#1067;/&#1056;&#1077;&#1075;&#1083;&#1072;&#1084;&#1077;&#1085;&#1090;&#1099;_&#1087;&#1088;&#1080;&#1082;&#1072;&#1079;&#1099;/&#1042;&#1093;&#1086;&#1076;&#1103;&#1097;&#1080;&#1077;%20&#1086;&#1090;%20&#1089;&#1083;&#1091;&#1078;&#1073;%20%20&#1056;&#1050;&#1057;/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-PL/NBPL/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_&#1053;&#1072;_2010&#1075;_&#1054;&#1054;&#1054;_&#1043;&#1086;&#1088;&#1089;&#1077;&#1090;&#1080;_/&#1055;&#1086;&#1089;&#1083;&#1077;&#1076;&#1085;&#1080;&#1077;%20&#1088;&#1072;&#1089;&#1095;&#1077;&#1090;&#1099;/2._&#1057;&#1084;&#1077;&#1090;&#1072;_2010&#1075;._&#1054;&#1054;&#1054;_&#1043;&#1086;&#1088;&#1089;&#1077;&#1090;&#1080;_&#1056;&#1069;&#105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/&#1041;&#1102;&#1076;&#1078;&#1077;&#1090;/&#1040;&#1059;&#1056;_&#1040;&#1048;&#1056;/&#1053;&#1057;_2005_&#1040;&#1048;&#1056;%20v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VorontsovMV/My%20Documents/&#1044;&#1077;&#1073;&#1080;&#1090;&#1086;&#1088;&#1082;&#1072;/&#1089;&#1090;&#1072;&#1088;&#1099;&#1077;%20&#1092;&#1086;&#1088;&#1084;&#1099;/&#1092;&#1080;&#1085;/&#1053;&#1086;&#1074;&#1072;&#1103;(&#1087;&#1086;&#1089;&#1083;&#1077;&#1076;&#1085;&#1103;&#1103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60;&#1072;&#1082;&#1090;&#1080;&#1095;&#1077;&#1089;&#1082;&#1080;&#1077;%20%20&#1092;&#1086;&#1088;&#1084;&#1099;\&#1072;&#1074;&#1072;&#1088;&#1080;&#1081;&#1085;&#1086;&#1089;&#1090;&#110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4;&#1090;&#1076;&#1077;&#1083;_&#1041;&#1055;\&#1060;&#1080;&#1085;&#1072;&#1085;&#1089;&#1086;&#1074;&#1086;-&#1101;&#1082;&#1086;&#1085;&#1086;&#1084;&#1080;&#1095;&#1077;&#1089;&#1082;&#1080;&#1081;%20&#1086;&#1090;&#1076;&#1077;&#1083;\&#1041;&#1048;&#1047;&#1053;&#1045;&#1057;_&#1055;&#1051;&#1040;&#1053;%202007\&#1089;%20&#1092;&#1086;&#1088;&#1084;&#1091;&#1083;&#1072;&#1084;&#1080;\&#1055;&#1088;&#1080;&#1083;&#1086;&#1078;&#1077;&#1085;&#1080;&#1077;%20&#1082;%20&#1045;&#1041;&#1055;07%20(&#1069;&#1085;&#1077;&#1088;&#1075;&#1086;&#1082;&#1086;&#1084;&#1092;&#1086;&#1088;&#1090;%20&#1057;&#1080;&#1073;&#1080;&#1088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Documents%20and%20Settings/V_Cherepanov/Local%20Settings/Temporary%20Internet%20Files/OLK5B7/&#1056;&#1072;&#1073;.&#1076;&#1086;&#1082;/&#1041;&#1102;&#1076;&#1078;&#1077;&#1090;%202004/&#1094;&#1080;&#1092;&#1088;&#1099;%202004.xls%20&#1089;%20&#1080;&#1079;&#1084;&#1077;&#1085;&#1077;&#1085;&#1085;&#1080;&#1103;&#1084;&#10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CNP%20Corporate/Portfolio%20Management/Main%20files/Master%20PM%20Tracker%207-25-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lofinskaya/&#1056;&#1072;&#1073;&#1086;&#1095;&#1080;&#1081;%20&#1089;&#1090;&#1086;&#1083;/&#1055;&#1088;&#1086;&#1075;&#1088;&#1072;&#1084;&#1084;&#1072;%20&#1085;&#1072;%202008%20&#1075;&#1086;&#1076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Abarry/FICHIERS%20%20DE%20%20TRAVAIL/TABBORD/Anntb2001/Rapport%20MO/Resultats/Rapport%20MO%20juin%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Documents%20and%20Settings/DolinaGA/Local%20Settings/Temporary%20Internet%20Files/OLK52/Program%20Files/&#1052;&#1086;&#1080;%20&#1076;&#1086;&#1082;&#1091;&#1084;&#1077;&#1085;&#1090;&#1099;/postuplenie%20sredstv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41;&#1055;/Nika/&#1058;&#1072;&#1073;&#1083;&#1080;&#1094;&#1072;%20&#1087;&#1086;%20&#1085;&#1086;&#1088;&#1084;&#1072;&#1090;&#1080;&#1074;&#1072;&#1084;%20&#1090;&#1077;&#1087;&#1083;&#1086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&#1056;&#1072;&#1073;&#1086;&#1095;&#1080;&#1081;%20&#1082;&#1072;&#1090;&#1072;&#1083;&#1086;&#1075;%20&#1087;&#1086;%20&#1072;&#1085;&#1072;&#1083;&#1080;&#1079;&#1091;/A&#1085;%20-%20&#1079;%20&#1090;&#1086;&#1074;&#1072;&#1088;&#1085;&#1086;&#1081;%20&#1087;&#1088;&#1086;&#1076;&#1091;&#1082;.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udilova2/Local%20Settings/Temporary%20Internet%20Files/Content.IE5/DRRZ15GE/2._&#1057;&#1084;&#1077;&#1090;&#1072;_2011&#1075;._&#1054;&#1054;&#1054;_&#1043;&#1086;&#1088;&#1089;&#1077;&#1090;&#1080;_&#1056;&#1069;&#105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_&#1041;&#1055;/2005&#1075;/&#1041;&#1055;%20&#1085;&#1072;%202005%20&#1075;&#1086;&#1076;/&#1057;&#1086;&#1075;&#1083;&#1072;&#1089;&#1086;&#1074;&#1072;&#1085;&#1085;&#1099;&#1077;%20&#1076;&#1072;&#1085;&#1085;&#1099;&#1077;/&#1041;&#1055;_2005_&#1058;&#1086;&#1050;&#1057;(1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0;&#1086;&#1085;&#1082;&#1091;&#1088;&#1089;&#1099;\&#1082;&#1088;&#1077;&#1076;&#1080;&#1090;&#1085;&#1072;&#1103;%20&#1083;&#1080;&#1085;&#1080;&#1103;%202\&#1050;&#1085;&#1080;&#1075;&#1072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6;&#1072;&#1089;&#1095;&#1105;&#1090;%20&#1082;%20&#1090;&#1072;&#1088;&#1080;&#1092;&#1091;%20&#1085;&#1072;%202009%20&#1075;&#1086;&#1076;\&#1055;&#1086;&#1089;&#1083;&#1077;&#1076;&#1085;&#1080;&#1077;%20&#1088;&#1072;&#1089;&#1095;&#1077;&#1090;&#1099;\2._&#1057;&#1084;&#1077;&#1090;&#1072;_2009&#1075;._&#1055;&#1088;&#1086;&#1095;&#1080;&#1077;_&#1063;&#1080;&#1089;&#1090;&#1072;&#1103;_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55;&#1056;\&#1050;&#1048;&#1056;&#1048;&#1051;&#1054;&#1042;&#1054;&#1049;%20&#1058;&#1040;&#1058;&#1068;&#1071;&#1053;&#1045;\&#1048;&#1055;%202012-2014\&#1086;&#1090;%20&#1047;&#1091;&#1076;&#1080;&#1083;&#1086;&#1074;&#1086;&#1081;%20&#1053;.&#1055;\&#1048;&#1055;%20&#1054;&#1054;&#1054;%20&#1043;&#1086;&#1088;&#1089;&#1077;&#1090;&#1080;%202012-2014%20(22.09.14&#1075;.)%20&#1087;&#1088;&#1086;&#1077;&#1082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2000_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WEYH/BUDGET19/BUD9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омпания"/>
      <sheetName val="Проект"/>
      <sheetName val="Пр.2"/>
      <sheetName val="Сумм"/>
      <sheetName val="Анализ"/>
      <sheetName val="Отчет"/>
      <sheetName val="Опции"/>
      <sheetName val="Язы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B14">
            <v>0</v>
          </cell>
        </row>
      </sheetData>
      <sheetData sheetId="7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Клим.зоны"/>
      <sheetName val="Темп. возд."/>
      <sheetName val="Продол.отоп.сезона"/>
      <sheetName val="Сред.темп. в сетях"/>
      <sheetName val="Т.1.Тепл нагрузки"/>
      <sheetName val="Реестр дог.Тепло"/>
      <sheetName val="Т.2. Тепл.сети"/>
      <sheetName val="Т.3. Собств.нужды"/>
      <sheetName val="7"/>
      <sheetName val="9"/>
      <sheetName val="10"/>
      <sheetName val="12"/>
      <sheetName val="15 и 22"/>
      <sheetName val="Смета ХОВ"/>
      <sheetName val="Т.4. Вода ХВО"/>
      <sheetName val="16"/>
      <sheetName val="17"/>
      <sheetName val="20.1"/>
      <sheetName val="20"/>
      <sheetName val="21"/>
      <sheetName val="Анкета (2)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Анкета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 refreshError="1">
        <row r="13">
          <cell r="E13" t="str">
            <v>Введите название региона</v>
          </cell>
        </row>
      </sheetData>
      <sheetData sheetId="3"/>
      <sheetData sheetId="4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/>
      <sheetData sheetId="8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/>
      <sheetData sheetId="12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/>
      <sheetData sheetId="17"/>
      <sheetData sheetId="18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Управление &amp; Настройки"/>
      <sheetName val="Допущения"/>
      <sheetName val="блок 4"/>
      <sheetName val="Отчетность блоки 1-3"/>
      <sheetName val="Инвестиции &amp; финансирование"/>
      <sheetName val="Кредиты и Лизинговые платежи"/>
      <sheetName val="Расчет потоков без учета и.с."/>
      <sheetName val="Отчетность в составе ПГРЭС"/>
      <sheetName val="Отчетность в составе ПГРЭС (2)"/>
      <sheetName val="блоки 1-3"/>
      <sheetName val="блоки 1-4"/>
      <sheetName val="Экономика"/>
      <sheetName val="Chart1"/>
      <sheetName val="Эксплуатация блока 4"/>
      <sheetName val="Отчетность (необходимый тариф)"/>
      <sheetName val="Экономика &amp; Анализ"/>
      <sheetName val="Сводный анализ"/>
      <sheetName val="свод"/>
      <sheetName val="Sheet1"/>
      <sheetName val="Анализ себестоимос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E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E64">
            <v>8248.2999999999993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E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E67">
            <v>10428.02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E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E178">
            <v>2913.15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E401">
            <v>18558.7</v>
          </cell>
          <cell r="G401">
            <v>10035.782511695654</v>
          </cell>
        </row>
        <row r="1400">
          <cell r="A1400" t="str">
            <v>ЦЕХОВАЯ СЕБЕСТОИМОСТЬ</v>
          </cell>
          <cell r="E1400">
            <v>13350.72</v>
          </cell>
          <cell r="G1400">
            <v>912534.848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Дебиторка"/>
      <sheetName val="титул БДР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разбивка (3)"/>
      <sheetName val="разбивка (2)"/>
      <sheetName val="Анкета"/>
      <sheetName val="Т.1.1."/>
      <sheetName val="Т.1.2."/>
      <sheetName val="Т.1.4."/>
      <sheetName val="Т.1.5."/>
      <sheetName val="Т.1.6."/>
      <sheetName val="1.15 без пароля"/>
      <sheetName val="Т.1.15."/>
      <sheetName val="Лист1"/>
      <sheetName val="ЗП"/>
      <sheetName val="Смета (2)"/>
      <sheetName val="1.21 без паролей с уменьшением"/>
      <sheetName val="Распределение 23,25."/>
      <sheetName val="Распределение 26"/>
      <sheetName val="факт инструмент 2008 "/>
      <sheetName val="1 к 1.15"/>
      <sheetName val="факт спецодежда 2008"/>
      <sheetName val="2 к 1.15."/>
      <sheetName val="свод 2008 "/>
      <sheetName val="КР муниц."/>
      <sheetName val="КР собств."/>
      <sheetName val="ТР муниц."/>
      <sheetName val="ТР собств."/>
      <sheetName val="капитальный ремонт (2)"/>
      <sheetName val="капитальный ремонт"/>
      <sheetName val="разбивка"/>
      <sheetName val="4.2 к 1.15"/>
      <sheetName val="4.1 к 1.15"/>
      <sheetName val="произ.программа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."/>
      <sheetName val="Т.1.16."/>
      <sheetName val="8 к 1.15. (2)"/>
      <sheetName val="Т1.16"/>
      <sheetName val="Т1.16 ТТУ"/>
      <sheetName val="П1.16"/>
      <sheetName val="П1.17"/>
      <sheetName val="17 (3)"/>
      <sheetName val="1 к 1.17 без пароля"/>
      <sheetName val="1 к 1.17."/>
      <sheetName val="аренда имущества"/>
      <sheetName val="2010г."/>
      <sheetName val="2 к 1.17."/>
      <sheetName val="1.21 без паролей"/>
      <sheetName val="1.21."/>
      <sheetName val="П1. к 1.21."/>
      <sheetName val="П2. к1.21."/>
      <sheetName val="P2.1 (2)"/>
      <sheetName val="P2.2 (2)"/>
    </sheetNames>
    <sheetDataSet>
      <sheetData sheetId="0" refreshError="1">
        <row r="4">
          <cell r="B4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1">
          <cell r="D71" t="str">
            <v>Да</v>
          </cell>
          <cell r="E71" t="str">
            <v>Нет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ПФ-0.5"/>
      <sheetName val="ПФЭ-0.5"/>
      <sheetName val="ПФВ-0.5"/>
      <sheetName val="ПФЭ-06"/>
      <sheetName val="Анкета (2)"/>
    </sheetNames>
    <sheetDataSet>
      <sheetData sheetId="0" refreshError="1"/>
      <sheetData sheetId="1" refreshError="1"/>
      <sheetData sheetId="2" refreshError="1">
        <row r="4">
          <cell r="AJ4">
            <v>1</v>
          </cell>
          <cell r="AM4">
            <v>1</v>
          </cell>
        </row>
        <row r="5">
          <cell r="AH5" t="str">
            <v>Засор</v>
          </cell>
          <cell r="AJ5">
            <v>2</v>
          </cell>
          <cell r="AM5">
            <v>2</v>
          </cell>
        </row>
        <row r="6">
          <cell r="AH6" t="str">
            <v>Истирание стальной напорной трубы</v>
          </cell>
          <cell r="AJ6">
            <v>3</v>
          </cell>
          <cell r="AM6">
            <v>3</v>
          </cell>
        </row>
        <row r="7">
          <cell r="AH7" t="str">
            <v>Неисправная водоразборная колонка</v>
          </cell>
          <cell r="AJ7">
            <v>4</v>
          </cell>
          <cell r="AM7">
            <v>4</v>
          </cell>
        </row>
        <row r="8">
          <cell r="AH8" t="str">
            <v>Неисправная задвижка (вентиль)</v>
          </cell>
          <cell r="AJ8">
            <v>5</v>
          </cell>
          <cell r="AM8">
            <v>5</v>
          </cell>
        </row>
        <row r="9">
          <cell r="AH9" t="str">
            <v>Неисправный пожарный гидрант</v>
          </cell>
          <cell r="AJ9">
            <v>6</v>
          </cell>
          <cell r="AM9">
            <v>6</v>
          </cell>
        </row>
        <row r="10">
          <cell r="AH10" t="str">
            <v>Перелом трубы</v>
          </cell>
          <cell r="AJ10">
            <v>7</v>
          </cell>
          <cell r="AM10">
            <v>7</v>
          </cell>
        </row>
        <row r="11">
          <cell r="AH11" t="str">
            <v>Расчеканка стыка</v>
          </cell>
          <cell r="AM11">
            <v>8</v>
          </cell>
        </row>
        <row r="12">
          <cell r="AH12" t="str">
            <v>Свищ (трещина) на трубе</v>
          </cell>
          <cell r="AM12">
            <v>9</v>
          </cell>
        </row>
        <row r="13">
          <cell r="AH13" t="str">
            <v>разрушение емкостных сооружений</v>
          </cell>
          <cell r="AK13" t="str">
            <v>до 2-х метров</v>
          </cell>
          <cell r="AM13">
            <v>10</v>
          </cell>
        </row>
        <row r="14">
          <cell r="AH14" t="str">
            <v>разрушение стен зданий и сооружений</v>
          </cell>
          <cell r="AK14" t="str">
            <v>до 5 метров</v>
          </cell>
          <cell r="AM14">
            <v>11</v>
          </cell>
        </row>
        <row r="15">
          <cell r="AH15" t="str">
            <v>разрушение кровель и перекрытий</v>
          </cell>
          <cell r="AK15" t="str">
            <v>более 5 метров</v>
          </cell>
          <cell r="AM15">
            <v>12</v>
          </cell>
        </row>
        <row r="16">
          <cell r="AH16" t="str">
            <v>выход из строя насосов и воздуходувок</v>
          </cell>
          <cell r="AM16">
            <v>13</v>
          </cell>
        </row>
        <row r="17">
          <cell r="AH17" t="str">
            <v>выход из строя другого мех.оборудования (решеток, грабель, илоскребов и т.д.)</v>
          </cell>
          <cell r="AM17">
            <v>14</v>
          </cell>
        </row>
        <row r="18">
          <cell r="AH18" t="str">
            <v>выход из строя эл.двигателей насосов, воздуходувок, приводов и т.д.</v>
          </cell>
          <cell r="AK18" t="str">
            <v>в колодце</v>
          </cell>
          <cell r="AM18">
            <v>15</v>
          </cell>
        </row>
        <row r="19">
          <cell r="AH19" t="str">
            <v>выход из строя трансформаторов</v>
          </cell>
          <cell r="AK19" t="str">
            <v>в траншее</v>
          </cell>
          <cell r="AM19">
            <v>16</v>
          </cell>
        </row>
        <row r="20">
          <cell r="AH20" t="str">
            <v>выход из строя сетей силовых</v>
          </cell>
          <cell r="AM20">
            <v>17</v>
          </cell>
        </row>
        <row r="21">
          <cell r="AH21" t="str">
            <v>вырублен кабель</v>
          </cell>
          <cell r="AM21">
            <v>18</v>
          </cell>
        </row>
        <row r="22">
          <cell r="AH22" t="str">
            <v>выбило из-за грозы</v>
          </cell>
          <cell r="AK22">
            <v>20</v>
          </cell>
          <cell r="AM22">
            <v>19</v>
          </cell>
        </row>
        <row r="23">
          <cell r="AH23" t="str">
            <v>другие повреждения</v>
          </cell>
          <cell r="AK23">
            <v>25</v>
          </cell>
          <cell r="AM23">
            <v>20</v>
          </cell>
        </row>
        <row r="24">
          <cell r="AK24">
            <v>32</v>
          </cell>
          <cell r="AM24">
            <v>21</v>
          </cell>
        </row>
        <row r="25">
          <cell r="AK25">
            <v>40</v>
          </cell>
          <cell r="AM25">
            <v>22</v>
          </cell>
        </row>
        <row r="26">
          <cell r="AG26" t="str">
            <v>сталь</v>
          </cell>
          <cell r="AK26">
            <v>50</v>
          </cell>
          <cell r="AM26">
            <v>23</v>
          </cell>
        </row>
        <row r="27">
          <cell r="AG27" t="str">
            <v>сталь с цем-песч, другой изоляцией</v>
          </cell>
          <cell r="AK27">
            <v>80</v>
          </cell>
          <cell r="AM27">
            <v>24</v>
          </cell>
        </row>
        <row r="28">
          <cell r="AG28" t="str">
            <v>чугун</v>
          </cell>
          <cell r="AK28">
            <v>100</v>
          </cell>
          <cell r="AM28">
            <v>25</v>
          </cell>
        </row>
        <row r="29">
          <cell r="AG29" t="str">
            <v>ж/б</v>
          </cell>
          <cell r="AK29">
            <v>150</v>
          </cell>
          <cell r="AM29">
            <v>26</v>
          </cell>
        </row>
        <row r="30">
          <cell r="AG30" t="str">
            <v>керамика</v>
          </cell>
          <cell r="AK30">
            <v>200</v>
          </cell>
          <cell r="AM30">
            <v>27</v>
          </cell>
        </row>
        <row r="31">
          <cell r="AG31" t="str">
            <v>полиэтилен</v>
          </cell>
          <cell r="AK31">
            <v>250</v>
          </cell>
          <cell r="AM31">
            <v>28</v>
          </cell>
        </row>
        <row r="32">
          <cell r="AG32" t="str">
            <v>чулок</v>
          </cell>
          <cell r="AK32">
            <v>300</v>
          </cell>
          <cell r="AM32">
            <v>29</v>
          </cell>
        </row>
        <row r="33">
          <cell r="AG33" t="str">
            <v>другое</v>
          </cell>
          <cell r="AK33">
            <v>400</v>
          </cell>
          <cell r="AM33">
            <v>30</v>
          </cell>
        </row>
        <row r="34">
          <cell r="AK34">
            <v>500</v>
          </cell>
          <cell r="AM34">
            <v>31</v>
          </cell>
        </row>
        <row r="35">
          <cell r="AK35">
            <v>600</v>
          </cell>
        </row>
        <row r="36">
          <cell r="AG36" t="str">
            <v>дымление</v>
          </cell>
          <cell r="AK36">
            <v>700</v>
          </cell>
        </row>
        <row r="37">
          <cell r="AG37" t="str">
            <v>жалобы жителей, абонентов</v>
          </cell>
          <cell r="AK37">
            <v>900</v>
          </cell>
          <cell r="AM37" t="str">
            <v>Хозспособ</v>
          </cell>
        </row>
        <row r="38">
          <cell r="AG38" t="str">
            <v>затопление подвала и т.п.</v>
          </cell>
          <cell r="AK38">
            <v>1400</v>
          </cell>
          <cell r="AM38" t="str">
            <v>Подряд</v>
          </cell>
        </row>
        <row r="39">
          <cell r="AG39" t="str">
            <v>излив стоков на поверхность</v>
          </cell>
          <cell r="AK39">
            <v>2000</v>
          </cell>
        </row>
        <row r="40">
          <cell r="AG40" t="str">
            <v>нехарактерный шум, перегрев, вибрация</v>
          </cell>
        </row>
        <row r="41">
          <cell r="AG41" t="str">
            <v>останов агрегата, механизма</v>
          </cell>
        </row>
        <row r="42">
          <cell r="AG42" t="str">
            <v>отсутствие электропитания</v>
          </cell>
          <cell r="AK42" t="str">
            <v>Арендованный</v>
          </cell>
        </row>
        <row r="43">
          <cell r="AG43" t="str">
            <v>сработала сигнализация, автоматика</v>
          </cell>
          <cell r="AK43" t="str">
            <v>Бесхозяйный</v>
          </cell>
        </row>
        <row r="44">
          <cell r="AG44" t="str">
            <v>течь воды из земли</v>
          </cell>
          <cell r="AK44" t="str">
            <v>Собственный</v>
          </cell>
        </row>
        <row r="45">
          <cell r="AG45" t="str">
            <v>течь воды из колодца</v>
          </cell>
          <cell r="AK45" t="str">
            <v>Абонентский</v>
          </cell>
        </row>
        <row r="46">
          <cell r="AG46" t="str">
            <v>другое</v>
          </cell>
        </row>
      </sheetData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-01"/>
      <sheetName val="ЭП-02"/>
      <sheetName val="ЭП-03"/>
      <sheetName val="ЭП-04 янв"/>
      <sheetName val="ЭП-04 фев"/>
      <sheetName val="ЭП-04 мар"/>
      <sheetName val="ЭП-04 1кв"/>
      <sheetName val="ЭП-04 апр"/>
      <sheetName val="ЭП-04 май"/>
      <sheetName val="ЭП-04 июн"/>
      <sheetName val="ЭП-04 2кв"/>
      <sheetName val="ЭП-04 июл"/>
      <sheetName val="ЭП-04 авг"/>
      <sheetName val="ЭП-04 сен"/>
      <sheetName val="ЭП-04 3кв"/>
      <sheetName val="ЭП-04 окт"/>
      <sheetName val="ЭП-04 ноя"/>
      <sheetName val="ЭП-04 дек"/>
      <sheetName val="ЭП-04 4кв"/>
      <sheetName val="ЭП-04год"/>
      <sheetName val="ЭП-05 янв"/>
      <sheetName val="ЭП-05 фев"/>
      <sheetName val="ЭП-05 мар"/>
      <sheetName val="ЭП-05 1кв"/>
      <sheetName val="ЭП-05 апр"/>
      <sheetName val="ЭП-05 май"/>
      <sheetName val="ЭП-05 июн"/>
      <sheetName val="ЭП-05 2кв"/>
      <sheetName val="ЭП-05 июл"/>
      <sheetName val="ЭП-05 авг"/>
      <sheetName val="ЭП-05 сен"/>
      <sheetName val="ЭП-05 3кв"/>
      <sheetName val="ЭП-05 окт"/>
      <sheetName val="ЭП-05 ноя"/>
      <sheetName val="ЭП-05 дек"/>
      <sheetName val="ЭП-05 4кв"/>
      <sheetName val="ЭП-05год"/>
      <sheetName val="ЭП-06"/>
      <sheetName val="ЭП-07"/>
      <sheetName val="ЭП-10 янв"/>
      <sheetName val="ЭП-10 фев"/>
      <sheetName val="ЭП-10 мар"/>
      <sheetName val="ЭП-10 1кв"/>
      <sheetName val="ЭП-10 апр"/>
      <sheetName val="ЭП-10 май"/>
      <sheetName val="ЭП-10 июн"/>
      <sheetName val="ЭП-10 2кв"/>
      <sheetName val="ЭП-10 июл"/>
      <sheetName val="ЭП-10 авг"/>
      <sheetName val="ЭП-10 сен"/>
      <sheetName val="ЭП-10 3кв"/>
      <sheetName val="ЭП-10 окт"/>
      <sheetName val="ЭП-10 ноя"/>
      <sheetName val="ЭП-10 дек"/>
      <sheetName val="ЭП-10 4кв"/>
      <sheetName val="ЭП-10 год"/>
      <sheetName val="ЭП-11"/>
      <sheetName val="ЛПОСВ"/>
      <sheetName val="ОСВ"/>
      <sheetName val="БП"/>
      <sheetName val="БПК"/>
      <sheetName val="ФП-01-год"/>
      <sheetName val="ФП-01-1кв"/>
      <sheetName val="ФП-01-2кв"/>
      <sheetName val="ФП-01-3кв"/>
      <sheetName val="ФП-01-4кв"/>
      <sheetName val="ФП-03мес"/>
      <sheetName val="ФП-04мес"/>
      <sheetName val="ФП-02"/>
      <sheetName val="ФП-03"/>
      <sheetName val="ФП-04"/>
      <sheetName val="параметры"/>
      <sheetName val="ПФВ-0.5"/>
    </sheetNames>
    <sheetDataSet>
      <sheetData sheetId="0" refreshError="1">
        <row r="18">
          <cell r="A18" t="str">
            <v>ООО ""Энергокомфорт"Единая томская сбытовая компания"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титул БДР"/>
      <sheetName val="списки"/>
      <sheetName val="имена"/>
      <sheetName val="Дебиторка"/>
      <sheetName val="титул БДР отчет"/>
      <sheetName val="Имя"/>
      <sheetName val="Исполнение"/>
      <sheetName val="Добыча-факт"/>
      <sheetName val="Cash-Flow"/>
      <sheetName val="даты"/>
      <sheetName val="Титул"/>
      <sheetName val="Анкета"/>
      <sheetName val="Калькуля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Макро"/>
      <sheetName val="ИТОГИ  по Н,Р,Э,Q"/>
      <sheetName val="июнь9"/>
      <sheetName val="ГоГРЭС"/>
      <sheetName val="УЗ-22(2002)"/>
      <sheetName val="УЗ-21(1кв.) (2)"/>
      <sheetName val="УЗ-21(2002)"/>
      <sheetName val="УЗ-22(3кв.) (2)"/>
      <sheetName val="Производство электроэнергии"/>
      <sheetName val="эл ст"/>
      <sheetName val="Справочники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кты (показатели) (2)"/>
      <sheetName val="Основной лист (2)"/>
      <sheetName val="Основной лист"/>
      <sheetName val="ИТОГ"/>
      <sheetName val="Объекты (показатели)"/>
      <sheetName val="приложения (по каждому объекту)"/>
      <sheetName val="источники фин-я"/>
      <sheetName val="упрощенный расчет эффективности"/>
      <sheetName val="расчет эффективности проекта"/>
      <sheetName val="прогноз тарифа"/>
      <sheetName val="технико-экономические параметры"/>
      <sheetName val="свод по эффективности"/>
      <sheetName val="выбор источника фин-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масла,литры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B11">
            <v>1</v>
          </cell>
          <cell r="C11" t="str">
            <v>Всего за алюминий, тыс.$</v>
          </cell>
          <cell r="E11">
            <v>11</v>
          </cell>
        </row>
        <row r="12">
          <cell r="B12">
            <v>11</v>
          </cell>
          <cell r="C12" t="str">
            <v>Толлинг(всего)</v>
          </cell>
          <cell r="E12">
            <v>111</v>
          </cell>
        </row>
        <row r="13">
          <cell r="B13">
            <v>111</v>
          </cell>
          <cell r="D13" t="str">
            <v xml:space="preserve"> - COALCO 303-98</v>
          </cell>
          <cell r="E13">
            <v>11105</v>
          </cell>
        </row>
        <row r="14">
          <cell r="B14">
            <v>111</v>
          </cell>
          <cell r="D14" t="str">
            <v xml:space="preserve"> - COALKO 304-98</v>
          </cell>
          <cell r="E14">
            <v>11106</v>
          </cell>
        </row>
        <row r="15">
          <cell r="B15">
            <v>111</v>
          </cell>
          <cell r="D15" t="str">
            <v xml:space="preserve"> - ALDECO 301-98</v>
          </cell>
          <cell r="E15">
            <v>11107</v>
          </cell>
        </row>
        <row r="16">
          <cell r="B16">
            <v>111</v>
          </cell>
          <cell r="D16" t="str">
            <v xml:space="preserve"> - PEAField 302-98</v>
          </cell>
          <cell r="E16">
            <v>11109</v>
          </cell>
        </row>
        <row r="17">
          <cell r="B17">
            <v>111</v>
          </cell>
          <cell r="D17" t="str">
            <v xml:space="preserve"> - DAEWOO</v>
          </cell>
          <cell r="E17">
            <v>11199</v>
          </cell>
        </row>
        <row r="18">
          <cell r="B18">
            <v>11</v>
          </cell>
          <cell r="C18" t="str">
            <v>Экспорт (всего)</v>
          </cell>
          <cell r="E18">
            <v>112</v>
          </cell>
        </row>
        <row r="19">
          <cell r="B19">
            <v>112</v>
          </cell>
          <cell r="D19" t="str">
            <v xml:space="preserve"> - КРАЗПА 72</v>
          </cell>
          <cell r="E19">
            <v>11201</v>
          </cell>
        </row>
        <row r="20">
          <cell r="B20">
            <v>112</v>
          </cell>
          <cell r="D20" t="str">
            <v xml:space="preserve"> - ДЖЕВЕНЕТ 728</v>
          </cell>
          <cell r="E20">
            <v>11204</v>
          </cell>
        </row>
        <row r="21">
          <cell r="B21">
            <v>112</v>
          </cell>
          <cell r="D21" t="str">
            <v xml:space="preserve"> - COALKO 733</v>
          </cell>
          <cell r="E21">
            <v>11208</v>
          </cell>
        </row>
        <row r="22">
          <cell r="B22">
            <v>112</v>
          </cell>
          <cell r="D22" t="str">
            <v xml:space="preserve"> - COALKO 734</v>
          </cell>
          <cell r="E22">
            <v>11211</v>
          </cell>
        </row>
        <row r="23">
          <cell r="B23">
            <v>112</v>
          </cell>
          <cell r="D23" t="str">
            <v xml:space="preserve"> - ALDECO 803</v>
          </cell>
          <cell r="E23">
            <v>11209</v>
          </cell>
        </row>
        <row r="24">
          <cell r="B24">
            <v>112</v>
          </cell>
          <cell r="D24" t="str">
            <v xml:space="preserve"> - Алюминий Казахстана 804</v>
          </cell>
          <cell r="E24">
            <v>11210</v>
          </cell>
        </row>
        <row r="25">
          <cell r="B25">
            <v>112</v>
          </cell>
          <cell r="D25" t="str">
            <v xml:space="preserve"> - прочие</v>
          </cell>
          <cell r="E25">
            <v>11299</v>
          </cell>
        </row>
        <row r="26">
          <cell r="B26">
            <v>11</v>
          </cell>
          <cell r="C26" t="str">
            <v>Бартер</v>
          </cell>
          <cell r="E26">
            <v>113</v>
          </cell>
        </row>
        <row r="27">
          <cell r="B27">
            <v>113</v>
          </cell>
          <cell r="D27" t="str">
            <v xml:space="preserve"> - КРАЗПА 10</v>
          </cell>
          <cell r="E27">
            <v>11301</v>
          </cell>
        </row>
        <row r="28">
          <cell r="B28">
            <v>113</v>
          </cell>
          <cell r="D28" t="str">
            <v xml:space="preserve"> - Кли 75</v>
          </cell>
          <cell r="E28">
            <v>11302</v>
          </cell>
        </row>
        <row r="29">
          <cell r="B29">
            <v>113</v>
          </cell>
          <cell r="D29" t="str">
            <v xml:space="preserve"> - прочие</v>
          </cell>
          <cell r="E29">
            <v>11399</v>
          </cell>
        </row>
        <row r="32">
          <cell r="B32">
            <v>11</v>
          </cell>
          <cell r="C32" t="str">
            <v>Внутренний рынок, тыс.$</v>
          </cell>
          <cell r="E32">
            <v>114</v>
          </cell>
        </row>
        <row r="33">
          <cell r="B33">
            <v>11</v>
          </cell>
          <cell r="C33" t="str">
            <v>Внутренний рынок, тыс.руб.</v>
          </cell>
          <cell r="E33">
            <v>114</v>
          </cell>
        </row>
        <row r="34">
          <cell r="B34">
            <v>114</v>
          </cell>
          <cell r="D34" t="str">
            <v xml:space="preserve"> - КРАМЗ, 183</v>
          </cell>
          <cell r="E34">
            <v>11401</v>
          </cell>
        </row>
        <row r="35">
          <cell r="B35">
            <v>114</v>
          </cell>
          <cell r="D35" t="str">
            <v xml:space="preserve"> - САМЕКО, 128</v>
          </cell>
          <cell r="E35">
            <v>11402</v>
          </cell>
        </row>
        <row r="36">
          <cell r="B36">
            <v>114</v>
          </cell>
          <cell r="D36" t="str">
            <v xml:space="preserve"> - Танмет, 155, 182</v>
          </cell>
          <cell r="E36">
            <v>11403</v>
          </cell>
        </row>
        <row r="37">
          <cell r="B37">
            <v>114</v>
          </cell>
          <cell r="D37" t="str">
            <v xml:space="preserve"> - Ювис, 112</v>
          </cell>
          <cell r="E37">
            <v>11404</v>
          </cell>
        </row>
        <row r="38">
          <cell r="B38">
            <v>114</v>
          </cell>
          <cell r="D38" t="str">
            <v xml:space="preserve"> - прочие</v>
          </cell>
          <cell r="E38">
            <v>11499</v>
          </cell>
        </row>
        <row r="40">
          <cell r="B40">
            <v>1</v>
          </cell>
          <cell r="C40" t="str">
            <v>Всего других поступлений</v>
          </cell>
          <cell r="E40">
            <v>12</v>
          </cell>
        </row>
        <row r="41">
          <cell r="B41">
            <v>12</v>
          </cell>
          <cell r="C41" t="str">
            <v>Прочая продукция и услуги</v>
          </cell>
          <cell r="E41">
            <v>121</v>
          </cell>
        </row>
        <row r="42">
          <cell r="B42">
            <v>121</v>
          </cell>
          <cell r="D42" t="str">
            <v xml:space="preserve"> - кирпич</v>
          </cell>
          <cell r="E42">
            <v>1211</v>
          </cell>
        </row>
        <row r="43">
          <cell r="B43">
            <v>121</v>
          </cell>
          <cell r="D43" t="str">
            <v xml:space="preserve"> - ТНП</v>
          </cell>
          <cell r="E43">
            <v>1212</v>
          </cell>
        </row>
        <row r="44">
          <cell r="B44">
            <v>121</v>
          </cell>
          <cell r="D44" t="str">
            <v xml:space="preserve"> - услуги на сторону</v>
          </cell>
          <cell r="E44">
            <v>1213</v>
          </cell>
        </row>
        <row r="45">
          <cell r="B45">
            <v>121</v>
          </cell>
          <cell r="D45" t="str">
            <v xml:space="preserve"> - другие услуги и продукция</v>
          </cell>
          <cell r="E45">
            <v>1219</v>
          </cell>
        </row>
        <row r="46">
          <cell r="B46">
            <v>12</v>
          </cell>
          <cell r="C46" t="str">
            <v>Целевое финансирование</v>
          </cell>
          <cell r="E46">
            <v>122</v>
          </cell>
        </row>
        <row r="47">
          <cell r="B47">
            <v>122</v>
          </cell>
          <cell r="D47" t="str">
            <v xml:space="preserve"> - НИОКР и экология</v>
          </cell>
          <cell r="E47">
            <v>1221</v>
          </cell>
        </row>
        <row r="48">
          <cell r="B48">
            <v>122</v>
          </cell>
          <cell r="D48" t="str">
            <v xml:space="preserve"> - прочие</v>
          </cell>
          <cell r="E48">
            <v>1229</v>
          </cell>
        </row>
        <row r="49">
          <cell r="B49">
            <v>12</v>
          </cell>
          <cell r="D49" t="str">
            <v>Продажа имущества и ТМЦ</v>
          </cell>
          <cell r="E49">
            <v>123</v>
          </cell>
        </row>
        <row r="50">
          <cell r="B50">
            <v>12</v>
          </cell>
          <cell r="D50" t="str">
            <v>Возмещение НДС и др. налогов</v>
          </cell>
          <cell r="E50">
            <v>124</v>
          </cell>
        </row>
        <row r="51">
          <cell r="B51">
            <v>12</v>
          </cell>
          <cell r="D51" t="str">
            <v>Другие поступления</v>
          </cell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B55">
            <v>2</v>
          </cell>
          <cell r="C55" t="str">
            <v>Получение кредитов банка, всего</v>
          </cell>
          <cell r="E55">
            <v>21</v>
          </cell>
        </row>
        <row r="56">
          <cell r="B56">
            <v>21</v>
          </cell>
          <cell r="D56" t="str">
            <v xml:space="preserve"> - КБ МЕТАЛЭКС</v>
          </cell>
          <cell r="E56">
            <v>2101</v>
          </cell>
        </row>
        <row r="57">
          <cell r="B57">
            <v>21</v>
          </cell>
          <cell r="D57" t="str">
            <v xml:space="preserve"> - КрасСберБанк</v>
          </cell>
          <cell r="E57">
            <v>2102</v>
          </cell>
        </row>
        <row r="58">
          <cell r="B58">
            <v>21</v>
          </cell>
          <cell r="D58" t="str">
            <v xml:space="preserve"> - АЛЬФА Банк</v>
          </cell>
          <cell r="E58">
            <v>2103</v>
          </cell>
        </row>
        <row r="59">
          <cell r="B59">
            <v>21</v>
          </cell>
          <cell r="D59" t="str">
            <v xml:space="preserve"> - ИНКОМ Банк</v>
          </cell>
          <cell r="E59">
            <v>2104</v>
          </cell>
        </row>
        <row r="60">
          <cell r="B60">
            <v>21</v>
          </cell>
          <cell r="D60" t="str">
            <v xml:space="preserve"> - МосБизнес Банк</v>
          </cell>
          <cell r="E60">
            <v>2105</v>
          </cell>
        </row>
        <row r="61">
          <cell r="B61">
            <v>21</v>
          </cell>
          <cell r="D61" t="str">
            <v xml:space="preserve"> - Российский Кредит</v>
          </cell>
          <cell r="E61">
            <v>2106</v>
          </cell>
        </row>
        <row r="62">
          <cell r="B62">
            <v>21</v>
          </cell>
          <cell r="D62" t="str">
            <v xml:space="preserve"> - Залогбанк №89/97</v>
          </cell>
          <cell r="E62">
            <v>2107</v>
          </cell>
        </row>
        <row r="63">
          <cell r="B63">
            <v>21</v>
          </cell>
          <cell r="D63" t="str">
            <v xml:space="preserve"> - Залогбанк №2</v>
          </cell>
          <cell r="E63">
            <v>2108</v>
          </cell>
        </row>
        <row r="64">
          <cell r="B64">
            <v>21</v>
          </cell>
          <cell r="D64" t="str">
            <v xml:space="preserve"> - Залогбанк №3</v>
          </cell>
          <cell r="E64">
            <v>2109</v>
          </cell>
        </row>
        <row r="65">
          <cell r="B65">
            <v>21</v>
          </cell>
          <cell r="D65" t="str">
            <v xml:space="preserve"> - Залогбанк №4</v>
          </cell>
          <cell r="E65">
            <v>2111</v>
          </cell>
        </row>
        <row r="66">
          <cell r="B66">
            <v>21</v>
          </cell>
          <cell r="D66" t="str">
            <v xml:space="preserve"> - Залогбанк №5</v>
          </cell>
          <cell r="E66">
            <v>2110</v>
          </cell>
        </row>
        <row r="67">
          <cell r="B67">
            <v>21</v>
          </cell>
          <cell r="D67" t="str">
            <v xml:space="preserve"> - Залогбанк №6</v>
          </cell>
          <cell r="E67">
            <v>2112</v>
          </cell>
        </row>
        <row r="68">
          <cell r="B68">
            <v>21</v>
          </cell>
          <cell r="D68" t="str">
            <v xml:space="preserve"> - прочие</v>
          </cell>
          <cell r="E68">
            <v>2199</v>
          </cell>
        </row>
        <row r="69">
          <cell r="B69">
            <v>2</v>
          </cell>
          <cell r="D69" t="str">
            <v>Привлечение займов</v>
          </cell>
          <cell r="E69">
            <v>22</v>
          </cell>
        </row>
        <row r="70">
          <cell r="B70">
            <v>2</v>
          </cell>
          <cell r="D70" t="str">
            <v>Выпуск векселей ОАО КРАЗ</v>
          </cell>
          <cell r="E70">
            <v>23</v>
          </cell>
        </row>
        <row r="71">
          <cell r="B71">
            <v>2</v>
          </cell>
          <cell r="D71" t="str">
            <v>Гарантии ОАО КРАЗ (выдача)</v>
          </cell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B74">
            <v>3</v>
          </cell>
          <cell r="C74" t="str">
            <v>Погашение кредитов банка, всего</v>
          </cell>
          <cell r="E74">
            <v>31</v>
          </cell>
        </row>
        <row r="75">
          <cell r="B75">
            <v>31</v>
          </cell>
          <cell r="D75" t="str">
            <v xml:space="preserve"> - КБ МЕТАЛЭКС</v>
          </cell>
          <cell r="E75">
            <v>3101</v>
          </cell>
        </row>
        <row r="76">
          <cell r="B76">
            <v>31</v>
          </cell>
          <cell r="D76" t="str">
            <v xml:space="preserve"> - КрасСберБанк</v>
          </cell>
          <cell r="E76">
            <v>3102</v>
          </cell>
        </row>
        <row r="77">
          <cell r="B77">
            <v>31</v>
          </cell>
          <cell r="D77" t="str">
            <v xml:space="preserve"> - АЛЬФА Банк</v>
          </cell>
          <cell r="E77">
            <v>3103</v>
          </cell>
        </row>
        <row r="78">
          <cell r="B78">
            <v>31</v>
          </cell>
          <cell r="D78" t="str">
            <v xml:space="preserve"> - ИНКОМ Банк</v>
          </cell>
          <cell r="E78">
            <v>3104</v>
          </cell>
        </row>
        <row r="79">
          <cell r="B79">
            <v>31</v>
          </cell>
          <cell r="D79" t="str">
            <v xml:space="preserve"> - МосБизнес Банк</v>
          </cell>
          <cell r="E79">
            <v>3105</v>
          </cell>
        </row>
        <row r="80">
          <cell r="B80">
            <v>31</v>
          </cell>
          <cell r="D80" t="str">
            <v xml:space="preserve"> - Российский Кредит</v>
          </cell>
          <cell r="E80">
            <v>3106</v>
          </cell>
        </row>
        <row r="81">
          <cell r="B81">
            <v>31</v>
          </cell>
          <cell r="D81" t="str">
            <v xml:space="preserve"> - Залогбанк №89/97</v>
          </cell>
          <cell r="E81">
            <v>3107</v>
          </cell>
        </row>
        <row r="82">
          <cell r="B82">
            <v>31</v>
          </cell>
          <cell r="D82" t="str">
            <v xml:space="preserve"> - Залогбанк №2</v>
          </cell>
          <cell r="E82">
            <v>3108</v>
          </cell>
        </row>
        <row r="83">
          <cell r="B83">
            <v>31</v>
          </cell>
          <cell r="D83" t="str">
            <v xml:space="preserve"> - Залогбанк №3</v>
          </cell>
          <cell r="E83">
            <v>3109</v>
          </cell>
        </row>
        <row r="84">
          <cell r="B84">
            <v>31</v>
          </cell>
          <cell r="D84" t="str">
            <v xml:space="preserve"> - Залогбанк №4</v>
          </cell>
          <cell r="E84">
            <v>3111</v>
          </cell>
        </row>
        <row r="85">
          <cell r="B85">
            <v>31</v>
          </cell>
          <cell r="D85" t="str">
            <v xml:space="preserve"> - Залогбанк №5</v>
          </cell>
          <cell r="E85">
            <v>3110</v>
          </cell>
        </row>
        <row r="86">
          <cell r="B86">
            <v>31</v>
          </cell>
          <cell r="D86" t="str">
            <v xml:space="preserve"> - Залогбанк №6</v>
          </cell>
          <cell r="E86">
            <v>3112</v>
          </cell>
        </row>
        <row r="87">
          <cell r="B87">
            <v>31</v>
          </cell>
          <cell r="D87" t="str">
            <v xml:space="preserve"> - прочие</v>
          </cell>
          <cell r="E87">
            <v>3199</v>
          </cell>
        </row>
        <row r="88">
          <cell r="B88">
            <v>3</v>
          </cell>
          <cell r="D88" t="str">
            <v>Погашение займов</v>
          </cell>
          <cell r="E88">
            <v>32</v>
          </cell>
        </row>
        <row r="89">
          <cell r="B89">
            <v>3</v>
          </cell>
          <cell r="D89" t="str">
            <v>Погашение векселей ОАО КРАЗ</v>
          </cell>
          <cell r="E89">
            <v>33</v>
          </cell>
        </row>
        <row r="90">
          <cell r="B90">
            <v>3</v>
          </cell>
          <cell r="D90" t="str">
            <v>Гарантии и прочие погашения</v>
          </cell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B93">
            <v>4</v>
          </cell>
          <cell r="C93" t="str">
            <v>Конвертация валюты</v>
          </cell>
          <cell r="E93">
            <v>42</v>
          </cell>
        </row>
        <row r="94">
          <cell r="B94">
            <v>42</v>
          </cell>
          <cell r="D94" t="str">
            <v>Поступление рублевых средств</v>
          </cell>
          <cell r="E94">
            <v>420</v>
          </cell>
        </row>
        <row r="95">
          <cell r="B95">
            <v>42</v>
          </cell>
          <cell r="D95" t="str">
            <v>Обязательная продажа валюты</v>
          </cell>
          <cell r="E95">
            <v>421</v>
          </cell>
        </row>
        <row r="96">
          <cell r="B96">
            <v>42</v>
          </cell>
          <cell r="D96" t="str">
            <v>Свободная продажа валюты</v>
          </cell>
          <cell r="E96">
            <v>422</v>
          </cell>
        </row>
        <row r="97">
          <cell r="B97">
            <v>42</v>
          </cell>
          <cell r="D97" t="str">
            <v>Покупка валюты</v>
          </cell>
          <cell r="E97">
            <v>423</v>
          </cell>
        </row>
        <row r="98">
          <cell r="B98">
            <v>4</v>
          </cell>
          <cell r="C98" t="str">
            <v>Движение по расчетному счету</v>
          </cell>
          <cell r="E98">
            <v>43</v>
          </cell>
        </row>
        <row r="99">
          <cell r="B99">
            <v>43</v>
          </cell>
          <cell r="D99" t="str">
            <v>Перевод денежных средств</v>
          </cell>
          <cell r="E99">
            <v>431</v>
          </cell>
        </row>
        <row r="100">
          <cell r="B100">
            <v>43</v>
          </cell>
          <cell r="D100" t="str">
            <v>Сдача наличности в банк</v>
          </cell>
          <cell r="E100">
            <v>432</v>
          </cell>
        </row>
        <row r="101">
          <cell r="B101">
            <v>43</v>
          </cell>
          <cell r="D101" t="str">
            <v>Обналичивание средств со счета</v>
          </cell>
          <cell r="E101">
            <v>433</v>
          </cell>
        </row>
        <row r="102">
          <cell r="B102">
            <v>4</v>
          </cell>
          <cell r="C102" t="str">
            <v>Вексельное обращение</v>
          </cell>
          <cell r="E102">
            <v>44</v>
          </cell>
        </row>
        <row r="103">
          <cell r="B103">
            <v>44</v>
          </cell>
          <cell r="D103" t="str">
            <v>Покупка/продажа Ц.Б. (векселя)</v>
          </cell>
          <cell r="E103">
            <v>441</v>
          </cell>
        </row>
        <row r="104">
          <cell r="B104">
            <v>44</v>
          </cell>
          <cell r="D104" t="str">
            <v>Покупка векселей КРАСЭНЕРГО</v>
          </cell>
          <cell r="E104">
            <v>442</v>
          </cell>
        </row>
        <row r="105">
          <cell r="B105">
            <v>44</v>
          </cell>
          <cell r="D105" t="str">
            <v>Продажа/покупка Ц.Б. (векселя)</v>
          </cell>
          <cell r="E105">
            <v>443</v>
          </cell>
        </row>
        <row r="106">
          <cell r="B106">
            <v>44</v>
          </cell>
          <cell r="D106" t="str">
            <v>Вексель в залог/ответхранение</v>
          </cell>
          <cell r="E106">
            <v>444</v>
          </cell>
        </row>
        <row r="107">
          <cell r="B107">
            <v>4</v>
          </cell>
          <cell r="C107" t="str">
            <v>Другие операции</v>
          </cell>
          <cell r="E107">
            <v>45</v>
          </cell>
        </row>
        <row r="108">
          <cell r="B108">
            <v>45</v>
          </cell>
          <cell r="D108" t="str">
            <v>Финансовые операции</v>
          </cell>
          <cell r="E108">
            <v>451</v>
          </cell>
        </row>
        <row r="109">
          <cell r="B109">
            <v>45</v>
          </cell>
          <cell r="D109" t="str">
            <v>Переуступка права требования</v>
          </cell>
          <cell r="E109">
            <v>452</v>
          </cell>
        </row>
        <row r="110">
          <cell r="B110">
            <v>45</v>
          </cell>
          <cell r="D110" t="str">
            <v>~</v>
          </cell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B113">
            <v>40</v>
          </cell>
          <cell r="D113" t="str">
            <v xml:space="preserve"> - КБ МЕТАЛЭКС</v>
          </cell>
          <cell r="E113">
            <v>4001</v>
          </cell>
        </row>
        <row r="114">
          <cell r="B114">
            <v>40</v>
          </cell>
          <cell r="D114" t="str">
            <v xml:space="preserve"> - КрасСберБанк</v>
          </cell>
          <cell r="E114">
            <v>4002</v>
          </cell>
        </row>
        <row r="115">
          <cell r="B115">
            <v>40</v>
          </cell>
          <cell r="D115" t="str">
            <v xml:space="preserve"> - АЛЬФА Банк</v>
          </cell>
          <cell r="E115">
            <v>4003</v>
          </cell>
        </row>
        <row r="116">
          <cell r="B116">
            <v>40</v>
          </cell>
          <cell r="D116" t="str">
            <v xml:space="preserve"> - ИНКОМ Банк</v>
          </cell>
          <cell r="E116">
            <v>4004</v>
          </cell>
        </row>
        <row r="117">
          <cell r="B117">
            <v>40</v>
          </cell>
          <cell r="D117" t="str">
            <v xml:space="preserve"> - Российский Кредит</v>
          </cell>
          <cell r="E117">
            <v>4005</v>
          </cell>
        </row>
        <row r="118">
          <cell r="B118">
            <v>40</v>
          </cell>
          <cell r="D118" t="str">
            <v xml:space="preserve"> - Залогбанк </v>
          </cell>
          <cell r="E118">
            <v>4006</v>
          </cell>
        </row>
        <row r="119">
          <cell r="B119">
            <v>40</v>
          </cell>
          <cell r="D119" t="str">
            <v xml:space="preserve"> - прочие</v>
          </cell>
          <cell r="E119">
            <v>4099</v>
          </cell>
        </row>
        <row r="121">
          <cell r="D121" t="str">
            <v>Д И С Б А Л А Н С  :</v>
          </cell>
          <cell r="G121">
            <v>0</v>
          </cell>
          <cell r="H121">
            <v>0</v>
          </cell>
          <cell r="I121">
            <v>0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D127" t="str">
            <v xml:space="preserve"> - из СЕБЕСТОИМОСТИ</v>
          </cell>
          <cell r="E127">
            <v>51</v>
          </cell>
        </row>
        <row r="128">
          <cell r="D128" t="str">
            <v xml:space="preserve"> - из ПРИБЫЛИ ОТ РЕАЛИЗАЦИИ</v>
          </cell>
          <cell r="E128">
            <v>52</v>
          </cell>
        </row>
        <row r="129">
          <cell r="D129" t="str">
            <v xml:space="preserve"> - из ПРИБЫЛИ ПРЕДПРИЯТИЯ</v>
          </cell>
          <cell r="E129">
            <v>53</v>
          </cell>
        </row>
        <row r="132">
          <cell r="B132">
            <v>5</v>
          </cell>
          <cell r="C132" t="str">
            <v>КОММЕРЧЕСКИЙ ДИРЕКТОР</v>
          </cell>
          <cell r="E132">
            <v>6</v>
          </cell>
        </row>
        <row r="134">
          <cell r="B134">
            <v>6</v>
          </cell>
          <cell r="C134" t="str">
            <v>РАСХОДЫ ЗА СЧЕТ СЕБЕСТОИМОСТИ</v>
          </cell>
          <cell r="E134">
            <v>61</v>
          </cell>
        </row>
        <row r="135">
          <cell r="B135">
            <v>61</v>
          </cell>
          <cell r="C135" t="str">
            <v>С Ы Р Ь Е</v>
          </cell>
          <cell r="E135">
            <v>611</v>
          </cell>
        </row>
        <row r="136">
          <cell r="B136">
            <v>611</v>
          </cell>
          <cell r="D136" t="str">
            <v>Глинозем</v>
          </cell>
          <cell r="E136">
            <v>61101</v>
          </cell>
        </row>
        <row r="137">
          <cell r="B137">
            <v>611</v>
          </cell>
          <cell r="D137" t="str">
            <v>Криолит</v>
          </cell>
          <cell r="E137">
            <v>61103</v>
          </cell>
        </row>
        <row r="138">
          <cell r="B138">
            <v>611</v>
          </cell>
          <cell r="D138" t="str">
            <v>Алюминий фтористый (ALF3)</v>
          </cell>
          <cell r="E138">
            <v>61104</v>
          </cell>
        </row>
        <row r="139">
          <cell r="B139">
            <v>611</v>
          </cell>
          <cell r="D139" t="str">
            <v>Фтористый кальций</v>
          </cell>
          <cell r="E139">
            <v>61105</v>
          </cell>
        </row>
        <row r="140">
          <cell r="B140">
            <v>611</v>
          </cell>
          <cell r="D140" t="str">
            <v>Анодные блоки</v>
          </cell>
          <cell r="E140">
            <v>61106</v>
          </cell>
        </row>
        <row r="141">
          <cell r="B141">
            <v>611</v>
          </cell>
          <cell r="D141" t="str">
            <v>Хлористый натрий</v>
          </cell>
          <cell r="E141">
            <v>61107</v>
          </cell>
        </row>
        <row r="142">
          <cell r="B142">
            <v>611</v>
          </cell>
          <cell r="D142" t="str">
            <v>Сода кальцинированная</v>
          </cell>
          <cell r="E142">
            <v>61108</v>
          </cell>
        </row>
        <row r="143">
          <cell r="B143">
            <v>611</v>
          </cell>
          <cell r="D143" t="str">
            <v>Сода каустическая</v>
          </cell>
          <cell r="E143">
            <v>61109</v>
          </cell>
        </row>
        <row r="144">
          <cell r="B144">
            <v>611</v>
          </cell>
          <cell r="D144" t="str">
            <v>Барий хлористый</v>
          </cell>
          <cell r="E144">
            <v>61110</v>
          </cell>
        </row>
        <row r="145">
          <cell r="B145">
            <v>611</v>
          </cell>
          <cell r="D145" t="str">
            <v>Гидроокись</v>
          </cell>
          <cell r="E145">
            <v>61111</v>
          </cell>
        </row>
        <row r="146">
          <cell r="B146">
            <v>611</v>
          </cell>
          <cell r="D146" t="str">
            <v xml:space="preserve">Медь </v>
          </cell>
          <cell r="E146">
            <v>61112</v>
          </cell>
        </row>
        <row r="147">
          <cell r="B147">
            <v>611</v>
          </cell>
          <cell r="D147" t="str">
            <v>Графит</v>
          </cell>
          <cell r="E147">
            <v>61113</v>
          </cell>
        </row>
        <row r="148">
          <cell r="B148">
            <v>611</v>
          </cell>
          <cell r="D148" t="str">
            <v>Титановая губка</v>
          </cell>
          <cell r="E148">
            <v>61114</v>
          </cell>
        </row>
        <row r="149">
          <cell r="B149">
            <v>611</v>
          </cell>
          <cell r="D149" t="str">
            <v>Кокс сырой</v>
          </cell>
          <cell r="E149">
            <v>61115</v>
          </cell>
        </row>
        <row r="150">
          <cell r="B150">
            <v>611</v>
          </cell>
          <cell r="D150" t="str">
            <v>Кокс прокаленный</v>
          </cell>
          <cell r="E150">
            <v>61116</v>
          </cell>
        </row>
        <row r="151">
          <cell r="B151">
            <v>611</v>
          </cell>
          <cell r="D151" t="str">
            <v>Пек каменноугольный</v>
          </cell>
          <cell r="E151">
            <v>61117</v>
          </cell>
        </row>
        <row r="152">
          <cell r="B152">
            <v>611</v>
          </cell>
          <cell r="D152" t="str">
            <v>Глиноземная шихта</v>
          </cell>
          <cell r="E152">
            <v>61118</v>
          </cell>
        </row>
        <row r="153">
          <cell r="B153">
            <v>611</v>
          </cell>
          <cell r="D153" t="str">
            <v>Пена угольная</v>
          </cell>
          <cell r="E153">
            <v>61119</v>
          </cell>
        </row>
        <row r="154">
          <cell r="B154">
            <v>611</v>
          </cell>
          <cell r="D154" t="str">
            <v>Огарки</v>
          </cell>
          <cell r="E154">
            <v>61120</v>
          </cell>
        </row>
        <row r="155">
          <cell r="B155">
            <v>611</v>
          </cell>
          <cell r="D155" t="str">
            <v>Угольная футеровка</v>
          </cell>
          <cell r="E155">
            <v>61121</v>
          </cell>
        </row>
        <row r="156">
          <cell r="B156">
            <v>611</v>
          </cell>
          <cell r="C156" t="str">
            <v>Завод Фтористого Алюминия</v>
          </cell>
          <cell r="E156">
            <v>61130</v>
          </cell>
        </row>
        <row r="157">
          <cell r="B157">
            <v>61130</v>
          </cell>
          <cell r="D157" t="str">
            <v xml:space="preserve"> - гидроокись</v>
          </cell>
          <cell r="E157">
            <v>611301</v>
          </cell>
        </row>
        <row r="158">
          <cell r="B158">
            <v>61130</v>
          </cell>
          <cell r="D158" t="str">
            <v xml:space="preserve"> - кислота серная</v>
          </cell>
          <cell r="E158">
            <v>611302</v>
          </cell>
        </row>
        <row r="159">
          <cell r="B159">
            <v>61130</v>
          </cell>
          <cell r="D159" t="str">
            <v xml:space="preserve"> - олеум</v>
          </cell>
          <cell r="E159">
            <v>611303</v>
          </cell>
        </row>
        <row r="160">
          <cell r="B160">
            <v>61130</v>
          </cell>
          <cell r="D160" t="str">
            <v xml:space="preserve"> - фтористый кальций </v>
          </cell>
          <cell r="E160">
            <v>611304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  <cell r="E161">
            <v>611305</v>
          </cell>
        </row>
        <row r="162">
          <cell r="B162">
            <v>61130</v>
          </cell>
          <cell r="D162" t="str">
            <v xml:space="preserve"> - молоко известковое</v>
          </cell>
          <cell r="E162">
            <v>611306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  <cell r="E163">
            <v>6112</v>
          </cell>
        </row>
        <row r="164">
          <cell r="B164">
            <v>611</v>
          </cell>
          <cell r="D164" t="str">
            <v>Ж/д тариф по перевозке сырья</v>
          </cell>
          <cell r="E164">
            <v>6113</v>
          </cell>
        </row>
        <row r="166">
          <cell r="B166">
            <v>61</v>
          </cell>
          <cell r="C166" t="str">
            <v>Топливо всего, в т.ч. :</v>
          </cell>
          <cell r="E166">
            <v>6121</v>
          </cell>
        </row>
        <row r="167">
          <cell r="B167">
            <v>6121</v>
          </cell>
          <cell r="D167" t="str">
            <v xml:space="preserve"> - мазут</v>
          </cell>
          <cell r="E167">
            <v>61211</v>
          </cell>
        </row>
        <row r="168">
          <cell r="B168">
            <v>6121</v>
          </cell>
          <cell r="D168" t="str">
            <v xml:space="preserve"> - газ</v>
          </cell>
          <cell r="E168">
            <v>61212</v>
          </cell>
        </row>
        <row r="169">
          <cell r="B169">
            <v>6121</v>
          </cell>
          <cell r="D169" t="str">
            <v xml:space="preserve"> - дизтопливо</v>
          </cell>
          <cell r="E169">
            <v>61213</v>
          </cell>
        </row>
        <row r="170">
          <cell r="B170">
            <v>6121</v>
          </cell>
          <cell r="D170" t="str">
            <v xml:space="preserve"> - бензин</v>
          </cell>
          <cell r="E170">
            <v>61214</v>
          </cell>
        </row>
        <row r="171">
          <cell r="B171">
            <v>6121</v>
          </cell>
          <cell r="D171" t="str">
            <v xml:space="preserve"> - ГСМ</v>
          </cell>
          <cell r="E171">
            <v>61215</v>
          </cell>
        </row>
        <row r="172">
          <cell r="B172">
            <v>6121</v>
          </cell>
          <cell r="D172" t="str">
            <v xml:space="preserve"> - топливо прочее</v>
          </cell>
          <cell r="E172">
            <v>61219</v>
          </cell>
        </row>
        <row r="173">
          <cell r="B173">
            <v>61</v>
          </cell>
          <cell r="C173" t="str">
            <v xml:space="preserve">Материалы и запчасти, в т.ч. : </v>
          </cell>
          <cell r="E173">
            <v>6122</v>
          </cell>
        </row>
        <row r="174">
          <cell r="B174">
            <v>6122</v>
          </cell>
          <cell r="D174" t="str">
            <v xml:space="preserve"> - гасильный шест</v>
          </cell>
          <cell r="E174">
            <v>61221</v>
          </cell>
        </row>
        <row r="175">
          <cell r="B175">
            <v>6122</v>
          </cell>
          <cell r="D175" t="str">
            <v xml:space="preserve"> - блоки угольные</v>
          </cell>
          <cell r="E175">
            <v>61222</v>
          </cell>
        </row>
        <row r="176">
          <cell r="B176">
            <v>6122</v>
          </cell>
          <cell r="D176" t="str">
            <v xml:space="preserve"> - масса подовая</v>
          </cell>
          <cell r="E176">
            <v>61223</v>
          </cell>
        </row>
        <row r="177">
          <cell r="B177">
            <v>6122</v>
          </cell>
          <cell r="D177" t="str">
            <v xml:space="preserve"> - кирпич шамотный</v>
          </cell>
          <cell r="E177">
            <v>61224</v>
          </cell>
        </row>
        <row r="178">
          <cell r="B178">
            <v>6122</v>
          </cell>
          <cell r="D178" t="str">
            <v xml:space="preserve"> - блюмсы</v>
          </cell>
          <cell r="E178">
            <v>61225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  <cell r="E179">
            <v>61229</v>
          </cell>
        </row>
        <row r="180">
          <cell r="B180">
            <v>61</v>
          </cell>
          <cell r="D180" t="str">
            <v xml:space="preserve">Спецодежда </v>
          </cell>
          <cell r="E180">
            <v>6123</v>
          </cell>
        </row>
        <row r="181">
          <cell r="B181">
            <v>61</v>
          </cell>
          <cell r="D181" t="str">
            <v>Ж/Д тариф (экспорт алюминия)</v>
          </cell>
          <cell r="E181">
            <v>613</v>
          </cell>
        </row>
        <row r="182">
          <cell r="B182">
            <v>61</v>
          </cell>
          <cell r="D182" t="str">
            <v>Портовые расходы (экспорт алюминия)</v>
          </cell>
          <cell r="E182">
            <v>614</v>
          </cell>
        </row>
        <row r="183">
          <cell r="B183">
            <v>61</v>
          </cell>
          <cell r="D183" t="str">
            <v>Таможенные услуги прочие</v>
          </cell>
          <cell r="E183">
            <v>615</v>
          </cell>
        </row>
        <row r="184">
          <cell r="B184">
            <v>61</v>
          </cell>
          <cell r="D184" t="str">
            <v>Транспортные  расходы прочие</v>
          </cell>
          <cell r="E184">
            <v>616</v>
          </cell>
        </row>
        <row r="185">
          <cell r="B185">
            <v>61</v>
          </cell>
          <cell r="D185" t="str">
            <v>Прочие расходы с/с (коммерция)</v>
          </cell>
          <cell r="E185">
            <v>619</v>
          </cell>
        </row>
        <row r="186">
          <cell r="B186">
            <v>61</v>
          </cell>
          <cell r="D186" t="str">
            <v>Услуги КрАМЗа по пер-ке Т-образки</v>
          </cell>
          <cell r="E186">
            <v>6191</v>
          </cell>
        </row>
        <row r="188">
          <cell r="B188">
            <v>6</v>
          </cell>
          <cell r="C188" t="str">
            <v>РАСХОДЫ ЗА СЧЕТ ПРИБЫЛИ</v>
          </cell>
          <cell r="E188">
            <v>62</v>
          </cell>
        </row>
        <row r="189">
          <cell r="B189">
            <v>62</v>
          </cell>
          <cell r="D189" t="str">
            <v>Приобретение оборудования</v>
          </cell>
          <cell r="E189">
            <v>621</v>
          </cell>
        </row>
        <row r="192">
          <cell r="B192">
            <v>5</v>
          </cell>
          <cell r="C192" t="str">
            <v>ИСПОЛНИТЕЛЬНЫЙ ДИРЕКТОР</v>
          </cell>
          <cell r="E192">
            <v>7</v>
          </cell>
        </row>
        <row r="194">
          <cell r="B194">
            <v>7</v>
          </cell>
          <cell r="C194" t="str">
            <v>РАСХОДЫ ЗА СЧЕТ СЕБЕСТОИМОСТИ</v>
          </cell>
          <cell r="E194">
            <v>71</v>
          </cell>
        </row>
        <row r="195">
          <cell r="B195">
            <v>71</v>
          </cell>
          <cell r="D195" t="str">
            <v>Электроэнергия</v>
          </cell>
          <cell r="E195">
            <v>711</v>
          </cell>
        </row>
        <row r="196">
          <cell r="B196">
            <v>71</v>
          </cell>
          <cell r="D196" t="str">
            <v>Сжатый воздух</v>
          </cell>
          <cell r="E196">
            <v>712</v>
          </cell>
        </row>
        <row r="197">
          <cell r="B197">
            <v>71</v>
          </cell>
          <cell r="D197" t="str">
            <v>Вода</v>
          </cell>
          <cell r="E197">
            <v>713</v>
          </cell>
        </row>
        <row r="198">
          <cell r="B198">
            <v>71</v>
          </cell>
          <cell r="D198" t="str">
            <v>Тепло</v>
          </cell>
          <cell r="E198">
            <v>714</v>
          </cell>
        </row>
        <row r="199">
          <cell r="B199">
            <v>71</v>
          </cell>
          <cell r="C199" t="str">
            <v xml:space="preserve">Материалы и запчасти, в т.ч. : </v>
          </cell>
          <cell r="E199">
            <v>715</v>
          </cell>
        </row>
        <row r="200">
          <cell r="B200">
            <v>715</v>
          </cell>
          <cell r="D200" t="str">
            <v xml:space="preserve"> - кожух анодный</v>
          </cell>
          <cell r="E200">
            <v>7151</v>
          </cell>
        </row>
        <row r="201">
          <cell r="B201">
            <v>715</v>
          </cell>
          <cell r="D201" t="str">
            <v xml:space="preserve"> - кожух катодный</v>
          </cell>
          <cell r="E201">
            <v>7152</v>
          </cell>
        </row>
        <row r="202">
          <cell r="B202">
            <v>715</v>
          </cell>
          <cell r="D202" t="str">
            <v xml:space="preserve"> - штыри (шт.)</v>
          </cell>
          <cell r="E202">
            <v>7153</v>
          </cell>
        </row>
        <row r="203">
          <cell r="B203">
            <v>715</v>
          </cell>
          <cell r="D203" t="str">
            <v xml:space="preserve"> - секции прямые</v>
          </cell>
          <cell r="E203">
            <v>7154</v>
          </cell>
        </row>
        <row r="204">
          <cell r="B204">
            <v>715</v>
          </cell>
          <cell r="D204" t="str">
            <v xml:space="preserve"> - секции угловые</v>
          </cell>
          <cell r="E204">
            <v>7155</v>
          </cell>
        </row>
        <row r="205">
          <cell r="B205">
            <v>715</v>
          </cell>
          <cell r="D205" t="str">
            <v xml:space="preserve"> - труба прямая</v>
          </cell>
          <cell r="E205">
            <v>7156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  <cell r="E206">
            <v>7159</v>
          </cell>
        </row>
        <row r="207">
          <cell r="B207">
            <v>71</v>
          </cell>
          <cell r="C207" t="str">
            <v>Услуги подрядчиков, в т.ч. :</v>
          </cell>
          <cell r="E207">
            <v>716</v>
          </cell>
        </row>
        <row r="208">
          <cell r="B208">
            <v>716</v>
          </cell>
          <cell r="D208" t="str">
            <v xml:space="preserve"> - для основных цехов </v>
          </cell>
          <cell r="E208">
            <v>7161</v>
          </cell>
        </row>
        <row r="209">
          <cell r="B209">
            <v>716</v>
          </cell>
          <cell r="D209" t="str">
            <v xml:space="preserve"> - для других нужд </v>
          </cell>
          <cell r="E209">
            <v>7162</v>
          </cell>
        </row>
        <row r="210">
          <cell r="B210">
            <v>71</v>
          </cell>
          <cell r="D210" t="str">
            <v>Плата за нормативные выбросы</v>
          </cell>
          <cell r="E210">
            <v>717</v>
          </cell>
        </row>
        <row r="211">
          <cell r="B211">
            <v>71</v>
          </cell>
          <cell r="D211" t="str">
            <v>Прочие расходы с/с (произ-во)</v>
          </cell>
          <cell r="E211">
            <v>719</v>
          </cell>
        </row>
        <row r="212">
          <cell r="B212">
            <v>71</v>
          </cell>
          <cell r="D212" t="str">
            <v>Расходы по охране труда</v>
          </cell>
          <cell r="E212">
            <v>7191</v>
          </cell>
        </row>
        <row r="213">
          <cell r="B213">
            <v>71</v>
          </cell>
          <cell r="D213" t="str">
            <v>Проверка приборов</v>
          </cell>
          <cell r="E213">
            <v>7192</v>
          </cell>
        </row>
        <row r="215">
          <cell r="B215">
            <v>7</v>
          </cell>
          <cell r="C215" t="str">
            <v>РАСХОДЫ ЗА СЧЕТ ПРИБЫЛИ</v>
          </cell>
          <cell r="E215">
            <v>72</v>
          </cell>
        </row>
        <row r="216">
          <cell r="B216">
            <v>72</v>
          </cell>
          <cell r="C216" t="str">
            <v>Капитальные вложения, в т.ч. :</v>
          </cell>
          <cell r="E216">
            <v>721</v>
          </cell>
        </row>
        <row r="217">
          <cell r="B217">
            <v>721</v>
          </cell>
          <cell r="D217" t="str">
            <v xml:space="preserve"> - СМР</v>
          </cell>
          <cell r="E217">
            <v>7211</v>
          </cell>
        </row>
        <row r="218">
          <cell r="B218">
            <v>721</v>
          </cell>
          <cell r="D218" t="str">
            <v xml:space="preserve"> - оборудование</v>
          </cell>
          <cell r="E218">
            <v>7212</v>
          </cell>
        </row>
        <row r="219">
          <cell r="B219">
            <v>721</v>
          </cell>
          <cell r="D219" t="str">
            <v xml:space="preserve"> - НИОКР</v>
          </cell>
          <cell r="E219">
            <v>7213</v>
          </cell>
        </row>
        <row r="220">
          <cell r="B220">
            <v>72</v>
          </cell>
          <cell r="D220" t="str">
            <v>Плата за сверхнормативные выбросы</v>
          </cell>
          <cell r="E220">
            <v>722</v>
          </cell>
        </row>
        <row r="223">
          <cell r="B223">
            <v>5</v>
          </cell>
          <cell r="C223" t="str">
            <v>ДИРЕКТОР ПО ФИНАНСАМ</v>
          </cell>
          <cell r="E223">
            <v>8</v>
          </cell>
        </row>
        <row r="225">
          <cell r="B225">
            <v>8</v>
          </cell>
          <cell r="C225" t="str">
            <v>РАСХОДЫ ЗА СЧЕТ СЕБЕСТОИМОСТИ</v>
          </cell>
          <cell r="E225">
            <v>81</v>
          </cell>
        </row>
        <row r="226">
          <cell r="B226">
            <v>81</v>
          </cell>
          <cell r="D226" t="str">
            <v>Платежи за счет заработной платы</v>
          </cell>
          <cell r="E226">
            <v>811</v>
          </cell>
        </row>
        <row r="227">
          <cell r="B227">
            <v>81</v>
          </cell>
          <cell r="C227" t="str">
            <v>Отчисления в социальные фонды :</v>
          </cell>
          <cell r="E227">
            <v>812</v>
          </cell>
        </row>
        <row r="228">
          <cell r="B228">
            <v>812</v>
          </cell>
          <cell r="D228" t="str">
            <v xml:space="preserve"> - Пенсионный фонд</v>
          </cell>
          <cell r="E228">
            <v>8121</v>
          </cell>
        </row>
        <row r="229">
          <cell r="B229">
            <v>812</v>
          </cell>
          <cell r="D229" t="str">
            <v xml:space="preserve"> - ФОМС</v>
          </cell>
          <cell r="E229">
            <v>8122</v>
          </cell>
        </row>
        <row r="230">
          <cell r="B230">
            <v>812</v>
          </cell>
          <cell r="D230" t="str">
            <v xml:space="preserve"> - ФСС</v>
          </cell>
          <cell r="E230">
            <v>8123</v>
          </cell>
        </row>
        <row r="231">
          <cell r="B231">
            <v>812</v>
          </cell>
          <cell r="D231" t="str">
            <v xml:space="preserve"> - Фонд занятости</v>
          </cell>
          <cell r="E231">
            <v>8124</v>
          </cell>
        </row>
        <row r="232">
          <cell r="B232">
            <v>81</v>
          </cell>
          <cell r="C232" t="str">
            <v>Налоги и платежи в бюджеты, в т.ч. :</v>
          </cell>
          <cell r="E232">
            <v>813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  <cell r="E233">
            <v>81301</v>
          </cell>
        </row>
        <row r="234">
          <cell r="B234">
            <v>813</v>
          </cell>
          <cell r="D234" t="str">
            <v xml:space="preserve"> - транспортный</v>
          </cell>
          <cell r="E234">
            <v>81302</v>
          </cell>
        </row>
        <row r="235">
          <cell r="B235">
            <v>813</v>
          </cell>
          <cell r="D235" t="str">
            <v xml:space="preserve"> - за пользование недрами</v>
          </cell>
          <cell r="E235">
            <v>81303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  <cell r="E236">
            <v>81304</v>
          </cell>
        </row>
        <row r="237">
          <cell r="B237">
            <v>813</v>
          </cell>
          <cell r="D237" t="str">
            <v xml:space="preserve"> - на землю</v>
          </cell>
          <cell r="E237">
            <v>81305</v>
          </cell>
        </row>
        <row r="238">
          <cell r="B238">
            <v>813</v>
          </cell>
          <cell r="D238" t="str">
            <v xml:space="preserve"> - за аренду земли</v>
          </cell>
          <cell r="E238">
            <v>81306</v>
          </cell>
        </row>
        <row r="239">
          <cell r="B239">
            <v>813</v>
          </cell>
          <cell r="D239" t="str">
            <v xml:space="preserve"> - за воду</v>
          </cell>
          <cell r="E239">
            <v>81307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  <cell r="E240">
            <v>81308</v>
          </cell>
        </row>
        <row r="241">
          <cell r="B241">
            <v>81</v>
          </cell>
          <cell r="D241" t="str">
            <v>Проценты за кредит</v>
          </cell>
          <cell r="E241">
            <v>814</v>
          </cell>
        </row>
        <row r="242">
          <cell r="B242">
            <v>81</v>
          </cell>
          <cell r="D242" t="str">
            <v>Аудиторские услуги</v>
          </cell>
          <cell r="E242">
            <v>817</v>
          </cell>
        </row>
        <row r="243">
          <cell r="B243">
            <v>81</v>
          </cell>
          <cell r="D243" t="str">
            <v>Представительские расходы</v>
          </cell>
          <cell r="E243">
            <v>818</v>
          </cell>
        </row>
        <row r="244">
          <cell r="B244">
            <v>81</v>
          </cell>
          <cell r="D244" t="str">
            <v>Прочие расходы с\с (финансы)</v>
          </cell>
          <cell r="E244">
            <v>819</v>
          </cell>
        </row>
        <row r="245">
          <cell r="B245">
            <v>81</v>
          </cell>
          <cell r="D245" t="str">
            <v>Телеграфные расходы</v>
          </cell>
          <cell r="E245">
            <v>8191</v>
          </cell>
        </row>
        <row r="246">
          <cell r="B246">
            <v>81</v>
          </cell>
          <cell r="D246" t="str">
            <v>Подготовка кадров</v>
          </cell>
          <cell r="E246">
            <v>8199</v>
          </cell>
        </row>
        <row r="248">
          <cell r="B248">
            <v>8</v>
          </cell>
          <cell r="C248" t="str">
            <v>РАСХОДЫ ИЗ ПРИБЫЛИ от реализации</v>
          </cell>
          <cell r="E248">
            <v>82</v>
          </cell>
        </row>
        <row r="249">
          <cell r="B249">
            <v>82</v>
          </cell>
          <cell r="C249" t="str">
            <v>Налоги - всего</v>
          </cell>
          <cell r="E249">
            <v>821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  <cell r="E250">
            <v>8211</v>
          </cell>
        </row>
        <row r="251">
          <cell r="B251">
            <v>821</v>
          </cell>
          <cell r="D251" t="str">
            <v xml:space="preserve"> - на имущество</v>
          </cell>
          <cell r="E251">
            <v>8212</v>
          </cell>
        </row>
        <row r="252">
          <cell r="B252">
            <v>821</v>
          </cell>
          <cell r="D252" t="str">
            <v xml:space="preserve"> - сбор на уборку территории</v>
          </cell>
          <cell r="E252">
            <v>8213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  <cell r="E253">
            <v>8214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  <cell r="E254">
            <v>8215</v>
          </cell>
        </row>
        <row r="255">
          <cell r="B255">
            <v>821</v>
          </cell>
          <cell r="D255" t="str">
            <v xml:space="preserve"> - на прибыль</v>
          </cell>
          <cell r="E255">
            <v>8216</v>
          </cell>
        </row>
        <row r="257">
          <cell r="B257">
            <v>8</v>
          </cell>
          <cell r="C257" t="str">
            <v>РАСХОДЫ ЗА СЧЕТ ПРИБЫЛИ</v>
          </cell>
          <cell r="E257">
            <v>83</v>
          </cell>
        </row>
        <row r="258">
          <cell r="B258">
            <v>83</v>
          </cell>
          <cell r="D258" t="str">
            <v>Затраты на объекты С-К-Б</v>
          </cell>
          <cell r="E258">
            <v>831</v>
          </cell>
        </row>
        <row r="259">
          <cell r="B259">
            <v>83</v>
          </cell>
          <cell r="D259" t="str">
            <v>Финансовые вложения</v>
          </cell>
          <cell r="E259">
            <v>832</v>
          </cell>
        </row>
        <row r="260">
          <cell r="B260">
            <v>83</v>
          </cell>
          <cell r="D260" t="str">
            <v>Благотворительность</v>
          </cell>
          <cell r="E260">
            <v>833</v>
          </cell>
        </row>
        <row r="261">
          <cell r="B261">
            <v>83</v>
          </cell>
          <cell r="D261" t="str">
            <v>Расходы Совета Директоров</v>
          </cell>
          <cell r="E261">
            <v>834</v>
          </cell>
        </row>
        <row r="262">
          <cell r="B262">
            <v>83</v>
          </cell>
          <cell r="D262" t="str">
            <v>Прочие расходы из прибыли</v>
          </cell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  <sheetName val="масла,ли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рил.2 к 1.21."/>
      <sheetName val="П2. к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</sheetNames>
    <sheetDataSet>
      <sheetData sheetId="0" refreshError="1">
        <row r="5">
          <cell r="B5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с쀠턮.Ѐен"/>
      <sheetName val="Январь"/>
      <sheetName val="оборудование"/>
      <sheetName val="График"/>
      <sheetName val="Заголовок"/>
    </sheetNames>
    <sheetDataSet>
      <sheetData sheetId="0" refreshError="1"/>
      <sheetData sheetId="1" refreshError="1"/>
      <sheetData sheetId="2" refreshError="1">
        <row r="18">
          <cell r="F18">
            <v>410.43131023479225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ОД"/>
      <sheetName val="Лист3"/>
      <sheetName val="1.2.1"/>
      <sheetName val="2.2.4"/>
    </sheetNames>
    <sheetDataSet>
      <sheetData sheetId="0" refreshError="1">
        <row r="4">
          <cell r="I4">
            <v>4322.66</v>
          </cell>
          <cell r="Q4" t="str">
            <v>монтаж</v>
          </cell>
        </row>
        <row r="5">
          <cell r="I5">
            <v>1246.1300000000001</v>
          </cell>
          <cell r="Q5" t="str">
            <v>прием</v>
          </cell>
        </row>
        <row r="6">
          <cell r="I6">
            <v>570.78</v>
          </cell>
          <cell r="Q6" t="str">
            <v>тек.ремонт</v>
          </cell>
        </row>
        <row r="7">
          <cell r="I7">
            <v>1246.1300000000001</v>
          </cell>
          <cell r="Q7" t="str">
            <v>прием</v>
          </cell>
        </row>
        <row r="8">
          <cell r="I8">
            <v>570.78</v>
          </cell>
          <cell r="Q8" t="str">
            <v>тек.ремонт</v>
          </cell>
        </row>
        <row r="9">
          <cell r="I9">
            <v>1246.1300000000001</v>
          </cell>
          <cell r="Q9" t="str">
            <v>прием</v>
          </cell>
        </row>
        <row r="10">
          <cell r="I10">
            <v>2022.17</v>
          </cell>
          <cell r="Q10" t="str">
            <v>наладка</v>
          </cell>
        </row>
        <row r="11">
          <cell r="I11">
            <v>12192.38</v>
          </cell>
          <cell r="Q11" t="str">
            <v>монтаж</v>
          </cell>
        </row>
        <row r="12">
          <cell r="I12">
            <v>2565.3000000000002</v>
          </cell>
          <cell r="Q12" t="str">
            <v>откл</v>
          </cell>
        </row>
        <row r="13">
          <cell r="I13">
            <v>1246.1300000000001</v>
          </cell>
          <cell r="Q13" t="str">
            <v>прием</v>
          </cell>
        </row>
        <row r="14">
          <cell r="I14">
            <v>4322.66</v>
          </cell>
          <cell r="Q14" t="str">
            <v>монтаж</v>
          </cell>
        </row>
        <row r="15">
          <cell r="I15">
            <v>645.44000000000005</v>
          </cell>
          <cell r="Q15" t="str">
            <v>программирование</v>
          </cell>
        </row>
        <row r="16">
          <cell r="I16">
            <v>1246.1300000000001</v>
          </cell>
          <cell r="Q16" t="str">
            <v>прием</v>
          </cell>
        </row>
        <row r="17">
          <cell r="I17">
            <v>1246.1300000000001</v>
          </cell>
          <cell r="Q17" t="str">
            <v>прием</v>
          </cell>
        </row>
        <row r="18">
          <cell r="I18">
            <v>4984.5200000000004</v>
          </cell>
          <cell r="Q18" t="str">
            <v>прием</v>
          </cell>
        </row>
        <row r="19">
          <cell r="I19">
            <v>2906.61</v>
          </cell>
          <cell r="Q19" t="str">
            <v>монтаж</v>
          </cell>
        </row>
        <row r="20">
          <cell r="I20">
            <v>645.44000000000005</v>
          </cell>
          <cell r="Q20" t="str">
            <v>программирование</v>
          </cell>
        </row>
        <row r="21">
          <cell r="I21">
            <v>1246.1300000000001</v>
          </cell>
          <cell r="Q21" t="str">
            <v>прием</v>
          </cell>
        </row>
        <row r="22">
          <cell r="I22">
            <v>542.33000000000004</v>
          </cell>
          <cell r="Q22" t="str">
            <v>регулир</v>
          </cell>
        </row>
        <row r="23">
          <cell r="I23">
            <v>1246.1300000000001</v>
          </cell>
          <cell r="Q23" t="str">
            <v>прием</v>
          </cell>
        </row>
        <row r="24">
          <cell r="I24">
            <v>2492.2600000000002</v>
          </cell>
          <cell r="Q24" t="str">
            <v>прием</v>
          </cell>
        </row>
        <row r="25">
          <cell r="I25">
            <v>808.87</v>
          </cell>
          <cell r="Q25" t="str">
            <v>прием</v>
          </cell>
        </row>
        <row r="26">
          <cell r="I26">
            <v>2906.61</v>
          </cell>
          <cell r="Q26" t="str">
            <v>монтаж</v>
          </cell>
        </row>
        <row r="27">
          <cell r="I27">
            <v>645.44000000000005</v>
          </cell>
          <cell r="Q27" t="str">
            <v>программирование</v>
          </cell>
        </row>
        <row r="28">
          <cell r="I28">
            <v>1246.1300000000001</v>
          </cell>
          <cell r="Q28" t="str">
            <v>прием</v>
          </cell>
        </row>
        <row r="29">
          <cell r="I29">
            <v>1246.1300000000001</v>
          </cell>
          <cell r="Q29" t="str">
            <v>прием</v>
          </cell>
        </row>
        <row r="30">
          <cell r="I30">
            <v>8645.32</v>
          </cell>
          <cell r="Q30" t="str">
            <v>монтаж</v>
          </cell>
        </row>
        <row r="31">
          <cell r="I31">
            <v>1290.8800000000001</v>
          </cell>
          <cell r="Q31" t="str">
            <v>программирование</v>
          </cell>
        </row>
        <row r="32">
          <cell r="I32">
            <v>2492.2600000000002</v>
          </cell>
          <cell r="Q32" t="str">
            <v>прием</v>
          </cell>
        </row>
        <row r="33">
          <cell r="I33">
            <v>1246.1300000000001</v>
          </cell>
          <cell r="Q33" t="str">
            <v>прием</v>
          </cell>
        </row>
        <row r="34">
          <cell r="I34">
            <v>1246.1300000000001</v>
          </cell>
          <cell r="Q34" t="str">
            <v>прием</v>
          </cell>
        </row>
        <row r="35">
          <cell r="I35">
            <v>808.87</v>
          </cell>
          <cell r="Q35" t="str">
            <v>прием</v>
          </cell>
        </row>
        <row r="36">
          <cell r="I36">
            <v>1246.1300000000001</v>
          </cell>
          <cell r="Q36" t="str">
            <v>прием</v>
          </cell>
        </row>
        <row r="37">
          <cell r="I37">
            <v>1246.1300000000001</v>
          </cell>
          <cell r="Q37" t="str">
            <v>прием</v>
          </cell>
        </row>
        <row r="38">
          <cell r="I38">
            <v>2906.61</v>
          </cell>
          <cell r="Q38" t="str">
            <v>монтаж</v>
          </cell>
        </row>
        <row r="39">
          <cell r="I39">
            <v>1246.1300000000001</v>
          </cell>
          <cell r="Q39" t="str">
            <v>прием</v>
          </cell>
        </row>
        <row r="40">
          <cell r="I40">
            <v>645.44000000000005</v>
          </cell>
          <cell r="Q40" t="str">
            <v>программирование</v>
          </cell>
        </row>
        <row r="41">
          <cell r="I41">
            <v>1246.1300000000001</v>
          </cell>
          <cell r="Q41" t="str">
            <v>прием</v>
          </cell>
        </row>
        <row r="42">
          <cell r="I42">
            <v>4322.66</v>
          </cell>
          <cell r="Q42" t="str">
            <v>монтаж</v>
          </cell>
        </row>
        <row r="43">
          <cell r="I43">
            <v>1246.1300000000001</v>
          </cell>
          <cell r="Q43" t="str">
            <v>прием</v>
          </cell>
        </row>
        <row r="44">
          <cell r="I44">
            <v>645.44000000000005</v>
          </cell>
          <cell r="Q44" t="str">
            <v>программирование</v>
          </cell>
        </row>
        <row r="45">
          <cell r="I45">
            <v>808.87</v>
          </cell>
          <cell r="Q45" t="str">
            <v>прием</v>
          </cell>
        </row>
        <row r="46">
          <cell r="I46">
            <v>1246.1300000000001</v>
          </cell>
          <cell r="Q46" t="str">
            <v>прием</v>
          </cell>
        </row>
        <row r="47">
          <cell r="I47">
            <v>22192.38</v>
          </cell>
          <cell r="Q47" t="str">
            <v>монтаж</v>
          </cell>
        </row>
        <row r="48">
          <cell r="I48">
            <v>5130.6000000000004</v>
          </cell>
          <cell r="Q48" t="str">
            <v>откл</v>
          </cell>
        </row>
        <row r="49">
          <cell r="I49">
            <v>570.78</v>
          </cell>
          <cell r="Q49" t="str">
            <v>тек.ремонт</v>
          </cell>
        </row>
        <row r="50">
          <cell r="I50">
            <v>1246.1300000000001</v>
          </cell>
          <cell r="Q50" t="str">
            <v>прием</v>
          </cell>
        </row>
        <row r="51">
          <cell r="I51">
            <v>183.88</v>
          </cell>
          <cell r="Q51" t="str">
            <v>абонент</v>
          </cell>
        </row>
        <row r="52">
          <cell r="I52">
            <v>1246.1300000000001</v>
          </cell>
          <cell r="Q52" t="str">
            <v>прием</v>
          </cell>
        </row>
        <row r="53">
          <cell r="I53">
            <v>1246.1300000000001</v>
          </cell>
          <cell r="Q53" t="str">
            <v>прием</v>
          </cell>
        </row>
        <row r="54">
          <cell r="I54">
            <v>808.87</v>
          </cell>
          <cell r="Q54" t="str">
            <v>прием</v>
          </cell>
        </row>
        <row r="55">
          <cell r="I55">
            <v>1246.1300000000001</v>
          </cell>
          <cell r="Q55" t="str">
            <v>прием</v>
          </cell>
        </row>
        <row r="56">
          <cell r="I56">
            <v>542.33000000000004</v>
          </cell>
          <cell r="Q56" t="str">
            <v>поверка</v>
          </cell>
        </row>
        <row r="57">
          <cell r="I57">
            <v>645.44000000000005</v>
          </cell>
          <cell r="Q57" t="str">
            <v>программирование</v>
          </cell>
        </row>
        <row r="58">
          <cell r="I58">
            <v>1246.1300000000001</v>
          </cell>
          <cell r="Q58" t="str">
            <v>прием</v>
          </cell>
        </row>
        <row r="59">
          <cell r="I59">
            <v>8645.32</v>
          </cell>
          <cell r="Q59" t="str">
            <v>монтаж</v>
          </cell>
        </row>
        <row r="60">
          <cell r="I60">
            <v>5813.22</v>
          </cell>
          <cell r="Q60" t="str">
            <v>монтаж</v>
          </cell>
        </row>
        <row r="61">
          <cell r="I61">
            <v>2581.7600000000002</v>
          </cell>
          <cell r="Q61" t="str">
            <v>программирование</v>
          </cell>
        </row>
        <row r="62">
          <cell r="I62">
            <v>4984.5200000000004</v>
          </cell>
          <cell r="Q62" t="str">
            <v>прием</v>
          </cell>
        </row>
        <row r="63">
          <cell r="I63">
            <v>17205.759999999998</v>
          </cell>
          <cell r="Q63" t="str">
            <v>прием</v>
          </cell>
        </row>
        <row r="64">
          <cell r="I64">
            <v>808.87</v>
          </cell>
          <cell r="Q64" t="str">
            <v>прием</v>
          </cell>
        </row>
        <row r="65">
          <cell r="I65">
            <v>645.44000000000005</v>
          </cell>
          <cell r="Q65" t="str">
            <v>программирование</v>
          </cell>
        </row>
        <row r="66">
          <cell r="I66">
            <v>1246.1300000000001</v>
          </cell>
          <cell r="Q66" t="str">
            <v>прием</v>
          </cell>
        </row>
        <row r="67">
          <cell r="I67">
            <v>30647.759999999998</v>
          </cell>
          <cell r="Q67" t="str">
            <v>прием</v>
          </cell>
        </row>
        <row r="68">
          <cell r="I68">
            <v>14533.05</v>
          </cell>
          <cell r="Q68" t="str">
            <v>монтаж</v>
          </cell>
        </row>
        <row r="69">
          <cell r="I69">
            <v>8645.32</v>
          </cell>
          <cell r="Q69" t="str">
            <v>монтаж</v>
          </cell>
        </row>
        <row r="70">
          <cell r="I70">
            <v>8722.91</v>
          </cell>
          <cell r="Q70" t="str">
            <v>прием</v>
          </cell>
        </row>
        <row r="71">
          <cell r="I71">
            <v>4518.08</v>
          </cell>
          <cell r="Q71" t="str">
            <v>программирование</v>
          </cell>
        </row>
        <row r="72">
          <cell r="I72">
            <v>1246.1300000000001</v>
          </cell>
          <cell r="Q72" t="str">
            <v>прием</v>
          </cell>
        </row>
        <row r="73">
          <cell r="I73">
            <v>1141.56</v>
          </cell>
          <cell r="Q73" t="str">
            <v>тек.ремонт</v>
          </cell>
        </row>
        <row r="74">
          <cell r="I74">
            <v>1246.1300000000001</v>
          </cell>
          <cell r="Q74" t="str">
            <v>прием</v>
          </cell>
        </row>
        <row r="75">
          <cell r="I75">
            <v>769.59</v>
          </cell>
          <cell r="Q75" t="str">
            <v>однолин.схема</v>
          </cell>
        </row>
        <row r="76">
          <cell r="I76">
            <v>808.87</v>
          </cell>
          <cell r="Q76" t="str">
            <v>прием</v>
          </cell>
        </row>
        <row r="77">
          <cell r="I77">
            <v>4044.34</v>
          </cell>
          <cell r="Q77" t="str">
            <v>наладка</v>
          </cell>
        </row>
        <row r="78">
          <cell r="I78">
            <v>2492.2600000000002</v>
          </cell>
          <cell r="Q78" t="str">
            <v>прием</v>
          </cell>
        </row>
        <row r="79">
          <cell r="I79">
            <v>1290.8800000000001</v>
          </cell>
          <cell r="Q79" t="str">
            <v>программирование</v>
          </cell>
        </row>
        <row r="80">
          <cell r="I80">
            <v>1246.1300000000001</v>
          </cell>
          <cell r="Q80" t="str">
            <v>прием</v>
          </cell>
        </row>
        <row r="81">
          <cell r="I81">
            <v>808.87</v>
          </cell>
          <cell r="Q81" t="str">
            <v>прием</v>
          </cell>
        </row>
        <row r="82">
          <cell r="I82">
            <v>1539.17</v>
          </cell>
          <cell r="Q82" t="str">
            <v>инспектирование</v>
          </cell>
        </row>
        <row r="83">
          <cell r="I83">
            <v>570.78</v>
          </cell>
          <cell r="Q83" t="str">
            <v>тек.ремонт</v>
          </cell>
        </row>
        <row r="84">
          <cell r="I84">
            <v>1246.1300000000001</v>
          </cell>
          <cell r="Q84" t="str">
            <v>прием</v>
          </cell>
        </row>
        <row r="85">
          <cell r="I85">
            <v>808.87</v>
          </cell>
          <cell r="Q85" t="str">
            <v>прием</v>
          </cell>
        </row>
        <row r="86">
          <cell r="I86">
            <v>354.94</v>
          </cell>
          <cell r="Q86" t="str">
            <v>абонент</v>
          </cell>
        </row>
        <row r="87">
          <cell r="I87">
            <v>9678.24</v>
          </cell>
          <cell r="Q87" t="str">
            <v>прием</v>
          </cell>
        </row>
        <row r="88">
          <cell r="I88">
            <v>9969.0400000000009</v>
          </cell>
          <cell r="Q88" t="str">
            <v>прием</v>
          </cell>
        </row>
        <row r="89">
          <cell r="I89">
            <v>354.94</v>
          </cell>
          <cell r="Q89" t="str">
            <v>абонент</v>
          </cell>
        </row>
        <row r="90">
          <cell r="I90">
            <v>709.88</v>
          </cell>
          <cell r="Q90" t="str">
            <v>абонент</v>
          </cell>
        </row>
        <row r="91">
          <cell r="I91">
            <v>354.94</v>
          </cell>
          <cell r="Q91" t="str">
            <v>абонент</v>
          </cell>
        </row>
        <row r="92">
          <cell r="I92">
            <v>709.88</v>
          </cell>
          <cell r="Q92" t="str">
            <v>абонент</v>
          </cell>
        </row>
        <row r="93">
          <cell r="I93">
            <v>354.94</v>
          </cell>
          <cell r="Q93" t="str">
            <v>абонент</v>
          </cell>
        </row>
        <row r="94">
          <cell r="I94">
            <v>354.94</v>
          </cell>
          <cell r="Q94" t="str">
            <v>абонент</v>
          </cell>
        </row>
        <row r="95">
          <cell r="I95">
            <v>709.88</v>
          </cell>
          <cell r="Q95" t="str">
            <v>абонент</v>
          </cell>
        </row>
        <row r="96">
          <cell r="I96">
            <v>354.94</v>
          </cell>
          <cell r="Q96" t="str">
            <v>абонент</v>
          </cell>
        </row>
        <row r="97">
          <cell r="I97">
            <v>354.94</v>
          </cell>
          <cell r="Q97" t="str">
            <v>абонент</v>
          </cell>
        </row>
        <row r="98">
          <cell r="I98">
            <v>354.94</v>
          </cell>
          <cell r="Q98" t="str">
            <v>абонент</v>
          </cell>
        </row>
        <row r="99">
          <cell r="I99">
            <v>354.94</v>
          </cell>
          <cell r="Q99" t="str">
            <v>абонент</v>
          </cell>
        </row>
        <row r="100">
          <cell r="I100">
            <v>354.94</v>
          </cell>
          <cell r="Q100" t="str">
            <v>абонент</v>
          </cell>
        </row>
        <row r="101">
          <cell r="I101">
            <v>354.94</v>
          </cell>
          <cell r="Q101" t="str">
            <v>абонент</v>
          </cell>
        </row>
        <row r="102">
          <cell r="I102">
            <v>354.94</v>
          </cell>
          <cell r="Q102" t="str">
            <v>абонент</v>
          </cell>
        </row>
        <row r="103">
          <cell r="I103">
            <v>354.94</v>
          </cell>
          <cell r="Q103" t="str">
            <v>абонент</v>
          </cell>
        </row>
        <row r="104">
          <cell r="I104">
            <v>354.94</v>
          </cell>
          <cell r="Q104" t="str">
            <v>абонент</v>
          </cell>
        </row>
        <row r="105">
          <cell r="I105">
            <v>354.94</v>
          </cell>
          <cell r="Q105" t="str">
            <v>абонент</v>
          </cell>
        </row>
        <row r="106">
          <cell r="I106">
            <v>354.94</v>
          </cell>
          <cell r="Q106" t="str">
            <v>абонент</v>
          </cell>
        </row>
        <row r="107">
          <cell r="I107">
            <v>354.94</v>
          </cell>
          <cell r="Q107" t="str">
            <v>абонент</v>
          </cell>
        </row>
        <row r="108">
          <cell r="I108">
            <v>354.94</v>
          </cell>
          <cell r="Q108" t="str">
            <v>абонент</v>
          </cell>
        </row>
        <row r="109">
          <cell r="I109">
            <v>354.94</v>
          </cell>
          <cell r="Q109" t="str">
            <v>абонент</v>
          </cell>
        </row>
        <row r="110">
          <cell r="I110">
            <v>354.94</v>
          </cell>
          <cell r="Q110" t="str">
            <v>абонент</v>
          </cell>
        </row>
        <row r="111">
          <cell r="I111">
            <v>354.94</v>
          </cell>
          <cell r="Q111" t="str">
            <v>абонент</v>
          </cell>
        </row>
        <row r="112">
          <cell r="I112">
            <v>354.94</v>
          </cell>
          <cell r="Q112" t="str">
            <v>абонент</v>
          </cell>
        </row>
        <row r="113">
          <cell r="I113">
            <v>354.94</v>
          </cell>
          <cell r="Q113" t="str">
            <v>абонент</v>
          </cell>
        </row>
        <row r="114">
          <cell r="I114">
            <v>354.94</v>
          </cell>
          <cell r="Q114" t="str">
            <v>абонент</v>
          </cell>
        </row>
        <row r="115">
          <cell r="I115">
            <v>354.94</v>
          </cell>
          <cell r="Q115" t="str">
            <v>абонент</v>
          </cell>
        </row>
        <row r="116">
          <cell r="I116">
            <v>709.88</v>
          </cell>
          <cell r="Q116" t="str">
            <v>абонент</v>
          </cell>
        </row>
        <row r="117">
          <cell r="I117">
            <v>354.94</v>
          </cell>
          <cell r="Q117" t="str">
            <v>абонент</v>
          </cell>
        </row>
        <row r="118">
          <cell r="I118">
            <v>709.88</v>
          </cell>
          <cell r="Q118" t="str">
            <v>абонент</v>
          </cell>
        </row>
        <row r="119">
          <cell r="I119">
            <v>709.88</v>
          </cell>
          <cell r="Q119" t="str">
            <v>абонент</v>
          </cell>
        </row>
        <row r="120">
          <cell r="I120">
            <v>709.88</v>
          </cell>
          <cell r="Q120" t="str">
            <v>абонент</v>
          </cell>
        </row>
        <row r="121">
          <cell r="I121">
            <v>297.77999999999997</v>
          </cell>
          <cell r="Q121" t="str">
            <v>абонент</v>
          </cell>
        </row>
        <row r="122">
          <cell r="I122">
            <v>148.88999999999999</v>
          </cell>
          <cell r="Q122" t="str">
            <v>абонент</v>
          </cell>
        </row>
        <row r="123">
          <cell r="I123">
            <v>148.88999999999999</v>
          </cell>
          <cell r="Q123" t="str">
            <v>абонент</v>
          </cell>
        </row>
        <row r="124">
          <cell r="I124">
            <v>434.64</v>
          </cell>
          <cell r="Q124" t="str">
            <v>абонент</v>
          </cell>
        </row>
        <row r="125">
          <cell r="I125">
            <v>148.88999999999999</v>
          </cell>
          <cell r="Q125" t="str">
            <v>абонент</v>
          </cell>
        </row>
        <row r="126">
          <cell r="I126">
            <v>275.82</v>
          </cell>
          <cell r="Q126" t="str">
            <v>абонент</v>
          </cell>
        </row>
        <row r="127">
          <cell r="I127">
            <v>148.88999999999999</v>
          </cell>
          <cell r="Q127" t="str">
            <v>абонент</v>
          </cell>
        </row>
        <row r="128">
          <cell r="I128">
            <v>297.77999999999997</v>
          </cell>
          <cell r="Q128" t="str">
            <v>абонент</v>
          </cell>
        </row>
        <row r="129">
          <cell r="I129">
            <v>738.89</v>
          </cell>
          <cell r="Q129" t="str">
            <v>абонент</v>
          </cell>
        </row>
        <row r="130">
          <cell r="I130">
            <v>183.88</v>
          </cell>
          <cell r="Q130" t="str">
            <v>абонент</v>
          </cell>
        </row>
        <row r="131">
          <cell r="I131">
            <v>448.2</v>
          </cell>
          <cell r="Q131" t="str">
            <v>абонент</v>
          </cell>
        </row>
        <row r="132">
          <cell r="I132">
            <v>761.94</v>
          </cell>
          <cell r="Q132" t="str">
            <v>абонент</v>
          </cell>
        </row>
        <row r="133">
          <cell r="I133">
            <v>448.2</v>
          </cell>
          <cell r="Q133" t="str">
            <v>абонент</v>
          </cell>
        </row>
        <row r="134">
          <cell r="I134">
            <v>183.88</v>
          </cell>
          <cell r="Q134" t="str">
            <v>абонент</v>
          </cell>
        </row>
        <row r="135">
          <cell r="I135">
            <v>448.2</v>
          </cell>
          <cell r="Q135" t="str">
            <v>абонент</v>
          </cell>
        </row>
        <row r="136">
          <cell r="I136">
            <v>183.88</v>
          </cell>
          <cell r="Q136" t="str">
            <v>абонент</v>
          </cell>
        </row>
        <row r="137">
          <cell r="I137">
            <v>183.88</v>
          </cell>
          <cell r="Q137" t="str">
            <v>абонент</v>
          </cell>
        </row>
        <row r="138">
          <cell r="I138">
            <v>183.88</v>
          </cell>
          <cell r="Q138" t="str">
            <v>абонент</v>
          </cell>
        </row>
        <row r="139">
          <cell r="I139">
            <v>448.2</v>
          </cell>
          <cell r="Q139" t="str">
            <v>абонент</v>
          </cell>
        </row>
        <row r="140">
          <cell r="I140">
            <v>183.88</v>
          </cell>
          <cell r="Q140" t="str">
            <v>абонент</v>
          </cell>
        </row>
        <row r="141">
          <cell r="I141">
            <v>448.2</v>
          </cell>
          <cell r="Q141" t="str">
            <v>абонент</v>
          </cell>
        </row>
        <row r="142">
          <cell r="I142">
            <v>183.88</v>
          </cell>
          <cell r="Q142" t="str">
            <v>абонент</v>
          </cell>
        </row>
        <row r="143">
          <cell r="I143">
            <v>448.2</v>
          </cell>
          <cell r="Q143" t="str">
            <v>абонент</v>
          </cell>
        </row>
        <row r="144">
          <cell r="I144">
            <v>448.2</v>
          </cell>
          <cell r="Q144" t="str">
            <v>абонент</v>
          </cell>
        </row>
        <row r="145">
          <cell r="I145">
            <v>448.2</v>
          </cell>
          <cell r="Q145" t="str">
            <v>абонент</v>
          </cell>
        </row>
        <row r="146">
          <cell r="I146">
            <v>448.2</v>
          </cell>
          <cell r="Q146" t="str">
            <v>абонент</v>
          </cell>
        </row>
        <row r="147">
          <cell r="I147">
            <v>448.2</v>
          </cell>
          <cell r="Q147" t="str">
            <v>абонент</v>
          </cell>
        </row>
        <row r="148">
          <cell r="I148">
            <v>448.2</v>
          </cell>
          <cell r="Q148" t="str">
            <v>абонент</v>
          </cell>
        </row>
        <row r="149">
          <cell r="I149">
            <v>183.88</v>
          </cell>
          <cell r="Q149" t="str">
            <v>абонент</v>
          </cell>
        </row>
        <row r="150">
          <cell r="I150">
            <v>448.2</v>
          </cell>
          <cell r="Q150" t="str">
            <v>абонент</v>
          </cell>
        </row>
        <row r="151">
          <cell r="I151">
            <v>448.2</v>
          </cell>
          <cell r="Q151" t="str">
            <v>абонент</v>
          </cell>
        </row>
        <row r="152">
          <cell r="I152">
            <v>448.2</v>
          </cell>
          <cell r="Q152" t="str">
            <v>абонент</v>
          </cell>
        </row>
        <row r="153">
          <cell r="I153">
            <v>448.2</v>
          </cell>
          <cell r="Q153" t="str">
            <v>абонент</v>
          </cell>
        </row>
        <row r="154">
          <cell r="I154">
            <v>761.94</v>
          </cell>
          <cell r="Q154" t="str">
            <v>абонент</v>
          </cell>
        </row>
        <row r="155">
          <cell r="I155">
            <v>448.2</v>
          </cell>
          <cell r="Q155" t="str">
            <v>абонент</v>
          </cell>
        </row>
        <row r="156">
          <cell r="I156">
            <v>183.88</v>
          </cell>
          <cell r="Q156" t="str">
            <v>абонент</v>
          </cell>
        </row>
        <row r="157">
          <cell r="I157">
            <v>183.88</v>
          </cell>
          <cell r="Q157" t="str">
            <v>абонент</v>
          </cell>
        </row>
        <row r="158">
          <cell r="I158">
            <v>448.2</v>
          </cell>
          <cell r="Q158" t="str">
            <v>абонент</v>
          </cell>
        </row>
        <row r="159">
          <cell r="I159">
            <v>448.2</v>
          </cell>
          <cell r="Q159" t="str">
            <v>абонент</v>
          </cell>
        </row>
        <row r="160">
          <cell r="I160">
            <v>448.2</v>
          </cell>
          <cell r="Q160" t="str">
            <v>абонент</v>
          </cell>
        </row>
        <row r="161">
          <cell r="I161">
            <v>448.2</v>
          </cell>
          <cell r="Q161" t="str">
            <v>абонент</v>
          </cell>
        </row>
        <row r="162">
          <cell r="I162">
            <v>761.94</v>
          </cell>
          <cell r="Q162" t="str">
            <v>абонент</v>
          </cell>
        </row>
        <row r="163">
          <cell r="I163">
            <v>448.2</v>
          </cell>
          <cell r="Q163" t="str">
            <v>абонент</v>
          </cell>
        </row>
        <row r="164">
          <cell r="I164">
            <v>448.2</v>
          </cell>
          <cell r="Q164" t="str">
            <v>абонент</v>
          </cell>
        </row>
        <row r="165">
          <cell r="I165">
            <v>448.2</v>
          </cell>
          <cell r="Q165" t="str">
            <v>абонент</v>
          </cell>
        </row>
        <row r="166">
          <cell r="I166">
            <v>183.88</v>
          </cell>
          <cell r="Q166" t="str">
            <v>абонент</v>
          </cell>
        </row>
        <row r="167">
          <cell r="I167">
            <v>183.88</v>
          </cell>
          <cell r="Q167" t="str">
            <v>абонент</v>
          </cell>
        </row>
        <row r="168">
          <cell r="I168">
            <v>183.88</v>
          </cell>
          <cell r="Q168" t="str">
            <v>абонент</v>
          </cell>
        </row>
        <row r="169">
          <cell r="I169">
            <v>275.82</v>
          </cell>
          <cell r="Q169" t="str">
            <v>абонент</v>
          </cell>
        </row>
        <row r="170">
          <cell r="I170">
            <v>448.2</v>
          </cell>
          <cell r="Q170" t="str">
            <v>абонент</v>
          </cell>
        </row>
        <row r="171">
          <cell r="I171">
            <v>367.76</v>
          </cell>
          <cell r="Q171" t="str">
            <v>абонент</v>
          </cell>
        </row>
        <row r="172">
          <cell r="I172">
            <v>367.76</v>
          </cell>
          <cell r="Q172" t="str">
            <v>абонент</v>
          </cell>
        </row>
        <row r="173">
          <cell r="I173">
            <v>448.2</v>
          </cell>
          <cell r="Q173" t="str">
            <v>абонент</v>
          </cell>
        </row>
        <row r="174">
          <cell r="I174">
            <v>183.88</v>
          </cell>
          <cell r="Q174" t="str">
            <v>абонент</v>
          </cell>
        </row>
        <row r="175">
          <cell r="I175">
            <v>183.88</v>
          </cell>
          <cell r="Q175" t="str">
            <v>абонент</v>
          </cell>
        </row>
        <row r="176">
          <cell r="I176">
            <v>448.2</v>
          </cell>
          <cell r="Q176" t="str">
            <v>абонент</v>
          </cell>
        </row>
        <row r="177">
          <cell r="I177">
            <v>448.2</v>
          </cell>
          <cell r="Q177" t="str">
            <v>абонент</v>
          </cell>
        </row>
        <row r="178">
          <cell r="I178">
            <v>183.88</v>
          </cell>
          <cell r="Q178" t="str">
            <v>абонент</v>
          </cell>
        </row>
        <row r="179">
          <cell r="I179">
            <v>367.76</v>
          </cell>
          <cell r="Q179" t="str">
            <v>абонент</v>
          </cell>
        </row>
        <row r="180">
          <cell r="I180">
            <v>367.76</v>
          </cell>
          <cell r="Q180" t="str">
            <v>абонент</v>
          </cell>
        </row>
        <row r="181">
          <cell r="I181">
            <v>367.76</v>
          </cell>
          <cell r="Q181" t="str">
            <v>абонент</v>
          </cell>
        </row>
        <row r="182">
          <cell r="I182">
            <v>183.88</v>
          </cell>
          <cell r="Q182" t="str">
            <v>абонент</v>
          </cell>
        </row>
        <row r="183">
          <cell r="I183">
            <v>448.2</v>
          </cell>
          <cell r="Q183" t="str">
            <v>абонент</v>
          </cell>
        </row>
        <row r="184">
          <cell r="I184">
            <v>183.88</v>
          </cell>
          <cell r="Q184" t="str">
            <v>абонент</v>
          </cell>
        </row>
        <row r="185">
          <cell r="I185">
            <v>1523.88</v>
          </cell>
          <cell r="Q185" t="str">
            <v>абонент</v>
          </cell>
        </row>
        <row r="186">
          <cell r="I186">
            <v>761.94</v>
          </cell>
          <cell r="Q186" t="str">
            <v>абонент</v>
          </cell>
        </row>
        <row r="187">
          <cell r="I187">
            <v>183.88</v>
          </cell>
          <cell r="Q187" t="str">
            <v>абонент</v>
          </cell>
        </row>
        <row r="188">
          <cell r="I188">
            <v>183.88</v>
          </cell>
          <cell r="Q188" t="str">
            <v>абонент</v>
          </cell>
        </row>
        <row r="189">
          <cell r="I189">
            <v>183.88</v>
          </cell>
          <cell r="Q189" t="str">
            <v>абонент</v>
          </cell>
        </row>
        <row r="190">
          <cell r="I190">
            <v>275.82</v>
          </cell>
          <cell r="Q190" t="str">
            <v>абонент</v>
          </cell>
        </row>
        <row r="191">
          <cell r="I191">
            <v>448.2</v>
          </cell>
          <cell r="Q191" t="str">
            <v>абонент</v>
          </cell>
        </row>
        <row r="192">
          <cell r="I192">
            <v>448.2</v>
          </cell>
          <cell r="Q192" t="str">
            <v>абонент</v>
          </cell>
        </row>
        <row r="193">
          <cell r="I193">
            <v>183.88</v>
          </cell>
          <cell r="Q193" t="str">
            <v>абонент</v>
          </cell>
        </row>
        <row r="194">
          <cell r="I194">
            <v>367.76</v>
          </cell>
          <cell r="Q194" t="str">
            <v>абонент</v>
          </cell>
        </row>
        <row r="195">
          <cell r="I195">
            <v>448.2</v>
          </cell>
          <cell r="Q195" t="str">
            <v>абонент</v>
          </cell>
        </row>
        <row r="196">
          <cell r="I196">
            <v>183.88</v>
          </cell>
          <cell r="Q196" t="str">
            <v>абонент</v>
          </cell>
        </row>
        <row r="197">
          <cell r="I197">
            <v>183.88</v>
          </cell>
          <cell r="Q197" t="str">
            <v>абонент</v>
          </cell>
        </row>
        <row r="198">
          <cell r="I198">
            <v>448.2</v>
          </cell>
          <cell r="Q198" t="str">
            <v>абонент</v>
          </cell>
        </row>
        <row r="199">
          <cell r="I199">
            <v>183.88</v>
          </cell>
          <cell r="Q199" t="str">
            <v>абонент</v>
          </cell>
        </row>
        <row r="200">
          <cell r="I200">
            <v>448.2</v>
          </cell>
          <cell r="Q200" t="str">
            <v>абонент</v>
          </cell>
        </row>
        <row r="201">
          <cell r="I201">
            <v>183.88</v>
          </cell>
          <cell r="Q201" t="str">
            <v>абонент</v>
          </cell>
        </row>
        <row r="202">
          <cell r="I202">
            <v>183.88</v>
          </cell>
          <cell r="Q202" t="str">
            <v>абонент</v>
          </cell>
        </row>
        <row r="203">
          <cell r="I203">
            <v>761.94</v>
          </cell>
          <cell r="Q203" t="str">
            <v>абонент</v>
          </cell>
        </row>
        <row r="204">
          <cell r="I204">
            <v>448.2</v>
          </cell>
          <cell r="Q204" t="str">
            <v>абонент</v>
          </cell>
        </row>
        <row r="205">
          <cell r="I205">
            <v>896.4</v>
          </cell>
          <cell r="Q205" t="str">
            <v>абонент</v>
          </cell>
        </row>
        <row r="206">
          <cell r="I206">
            <v>1303.92</v>
          </cell>
          <cell r="Q206" t="str">
            <v>абонент</v>
          </cell>
        </row>
        <row r="207">
          <cell r="I207">
            <v>183.88</v>
          </cell>
          <cell r="Q207" t="str">
            <v>абонент</v>
          </cell>
        </row>
        <row r="208">
          <cell r="I208">
            <v>183.88</v>
          </cell>
          <cell r="Q208" t="str">
            <v>абонент</v>
          </cell>
        </row>
        <row r="209">
          <cell r="I209">
            <v>183.88</v>
          </cell>
          <cell r="Q209" t="str">
            <v>абонент</v>
          </cell>
        </row>
        <row r="210">
          <cell r="I210">
            <v>448.2</v>
          </cell>
          <cell r="Q210" t="str">
            <v>абонент</v>
          </cell>
        </row>
        <row r="211">
          <cell r="I211">
            <v>183.88</v>
          </cell>
          <cell r="Q211" t="str">
            <v>абонент</v>
          </cell>
        </row>
        <row r="212">
          <cell r="I212">
            <v>183.88</v>
          </cell>
          <cell r="Q212" t="str">
            <v>абонент</v>
          </cell>
        </row>
        <row r="213">
          <cell r="I213">
            <v>275.82</v>
          </cell>
          <cell r="Q213" t="str">
            <v>абонент</v>
          </cell>
        </row>
        <row r="214">
          <cell r="I214">
            <v>448.2</v>
          </cell>
          <cell r="Q214" t="str">
            <v>абонент</v>
          </cell>
        </row>
        <row r="215">
          <cell r="I215">
            <v>448.2</v>
          </cell>
          <cell r="Q215" t="str">
            <v>абонент</v>
          </cell>
        </row>
        <row r="216">
          <cell r="I216">
            <v>183.88</v>
          </cell>
          <cell r="Q216" t="str">
            <v>абонент</v>
          </cell>
        </row>
        <row r="217">
          <cell r="I217">
            <v>761.94</v>
          </cell>
          <cell r="Q217" t="str">
            <v>абонент</v>
          </cell>
        </row>
        <row r="218">
          <cell r="I218">
            <v>183.88</v>
          </cell>
          <cell r="Q218" t="str">
            <v>абонент</v>
          </cell>
        </row>
        <row r="219">
          <cell r="I219">
            <v>183.88</v>
          </cell>
          <cell r="Q219" t="str">
            <v>абонент</v>
          </cell>
        </row>
        <row r="220">
          <cell r="I220">
            <v>183.88</v>
          </cell>
          <cell r="Q220" t="str">
            <v>абонент</v>
          </cell>
        </row>
        <row r="221">
          <cell r="I221">
            <v>183.88</v>
          </cell>
          <cell r="Q221" t="str">
            <v>абонент</v>
          </cell>
        </row>
        <row r="222">
          <cell r="I222">
            <v>183.88</v>
          </cell>
          <cell r="Q222" t="str">
            <v>абонент</v>
          </cell>
        </row>
        <row r="223">
          <cell r="I223">
            <v>448.2</v>
          </cell>
          <cell r="Q223" t="str">
            <v>абонент</v>
          </cell>
        </row>
        <row r="224">
          <cell r="I224">
            <v>183.88</v>
          </cell>
          <cell r="Q224" t="str">
            <v>абонент</v>
          </cell>
        </row>
        <row r="225">
          <cell r="I225">
            <v>551.64</v>
          </cell>
          <cell r="Q225" t="str">
            <v>абонент</v>
          </cell>
        </row>
        <row r="226">
          <cell r="I226">
            <v>448.2</v>
          </cell>
          <cell r="Q226" t="str">
            <v>абонент</v>
          </cell>
        </row>
        <row r="227">
          <cell r="I227">
            <v>183.88</v>
          </cell>
          <cell r="Q227" t="str">
            <v>абонент</v>
          </cell>
        </row>
        <row r="228">
          <cell r="I228">
            <v>761.94</v>
          </cell>
          <cell r="Q228" t="str">
            <v>абонент</v>
          </cell>
        </row>
        <row r="229">
          <cell r="I229">
            <v>448.2</v>
          </cell>
          <cell r="Q229" t="str">
            <v>абонент</v>
          </cell>
        </row>
        <row r="230">
          <cell r="I230">
            <v>183.88</v>
          </cell>
          <cell r="Q230" t="str">
            <v>абонент</v>
          </cell>
        </row>
        <row r="231">
          <cell r="I231">
            <v>183.88</v>
          </cell>
          <cell r="Q231" t="str">
            <v>абонент</v>
          </cell>
        </row>
        <row r="232">
          <cell r="I232">
            <v>183.88</v>
          </cell>
          <cell r="Q232" t="str">
            <v>абонент</v>
          </cell>
        </row>
        <row r="233">
          <cell r="I233">
            <v>448.2</v>
          </cell>
          <cell r="Q233" t="str">
            <v>абонент</v>
          </cell>
        </row>
        <row r="234">
          <cell r="I234">
            <v>183.88</v>
          </cell>
          <cell r="Q234" t="str">
            <v>абонент</v>
          </cell>
        </row>
        <row r="235">
          <cell r="I235">
            <v>183.88</v>
          </cell>
          <cell r="Q235" t="str">
            <v>абонент</v>
          </cell>
        </row>
        <row r="236">
          <cell r="I236">
            <v>183.88</v>
          </cell>
          <cell r="Q236" t="str">
            <v>абонент</v>
          </cell>
        </row>
        <row r="237">
          <cell r="I237">
            <v>551.64</v>
          </cell>
          <cell r="Q237" t="str">
            <v>абонент</v>
          </cell>
        </row>
        <row r="238">
          <cell r="I238">
            <v>183.88</v>
          </cell>
          <cell r="Q238" t="str">
            <v>абонент</v>
          </cell>
        </row>
        <row r="239">
          <cell r="I239">
            <v>183.88</v>
          </cell>
          <cell r="Q239" t="str">
            <v>абонент</v>
          </cell>
        </row>
        <row r="240">
          <cell r="I240">
            <v>448.2</v>
          </cell>
          <cell r="Q240" t="str">
            <v>абонент</v>
          </cell>
        </row>
        <row r="241">
          <cell r="I241">
            <v>183.88</v>
          </cell>
          <cell r="Q241" t="str">
            <v>абонент</v>
          </cell>
        </row>
        <row r="242">
          <cell r="I242">
            <v>1303.92</v>
          </cell>
          <cell r="Q242" t="str">
            <v>абонент</v>
          </cell>
        </row>
        <row r="243">
          <cell r="I243">
            <v>448.2</v>
          </cell>
          <cell r="Q243" t="str">
            <v>абонент</v>
          </cell>
        </row>
        <row r="244">
          <cell r="I244">
            <v>183.88</v>
          </cell>
          <cell r="Q244" t="str">
            <v>абонент</v>
          </cell>
        </row>
        <row r="245">
          <cell r="I245">
            <v>183.88</v>
          </cell>
          <cell r="Q245" t="str">
            <v>абонент</v>
          </cell>
        </row>
        <row r="246">
          <cell r="I246">
            <v>448.2</v>
          </cell>
          <cell r="Q246" t="str">
            <v>абонент</v>
          </cell>
        </row>
        <row r="247">
          <cell r="I247">
            <v>448.2</v>
          </cell>
          <cell r="Q247" t="str">
            <v>абонент</v>
          </cell>
        </row>
        <row r="248">
          <cell r="I248">
            <v>448.2</v>
          </cell>
          <cell r="Q248" t="str">
            <v>абонент</v>
          </cell>
        </row>
        <row r="249">
          <cell r="I249">
            <v>761.94</v>
          </cell>
          <cell r="Q249" t="str">
            <v>абонент</v>
          </cell>
        </row>
        <row r="250">
          <cell r="I250">
            <v>761.94</v>
          </cell>
          <cell r="Q250" t="str">
            <v>абонент</v>
          </cell>
        </row>
        <row r="251">
          <cell r="I251">
            <v>761.94</v>
          </cell>
          <cell r="Q251" t="str">
            <v>абонент</v>
          </cell>
        </row>
        <row r="252">
          <cell r="I252">
            <v>448.2</v>
          </cell>
          <cell r="Q252" t="str">
            <v>абонент</v>
          </cell>
        </row>
        <row r="253">
          <cell r="I253">
            <v>448.2</v>
          </cell>
          <cell r="Q253" t="str">
            <v>абонент</v>
          </cell>
        </row>
        <row r="254">
          <cell r="I254">
            <v>183.88</v>
          </cell>
          <cell r="Q254" t="str">
            <v>абонент</v>
          </cell>
        </row>
        <row r="255">
          <cell r="I255">
            <v>183.88</v>
          </cell>
          <cell r="Q255" t="str">
            <v>абонент</v>
          </cell>
        </row>
        <row r="256">
          <cell r="I256">
            <v>183.88</v>
          </cell>
          <cell r="Q256" t="str">
            <v>абонент</v>
          </cell>
        </row>
        <row r="257">
          <cell r="I257">
            <v>448.2</v>
          </cell>
          <cell r="Q257" t="str">
            <v>абонент</v>
          </cell>
        </row>
        <row r="258">
          <cell r="I258">
            <v>183.88</v>
          </cell>
          <cell r="Q258" t="str">
            <v>абонент</v>
          </cell>
        </row>
        <row r="259">
          <cell r="I259">
            <v>448.2</v>
          </cell>
          <cell r="Q259" t="str">
            <v>абонент</v>
          </cell>
        </row>
        <row r="260">
          <cell r="I260">
            <v>448.2</v>
          </cell>
          <cell r="Q260" t="str">
            <v>абонент</v>
          </cell>
        </row>
        <row r="261">
          <cell r="I261">
            <v>761.94</v>
          </cell>
          <cell r="Q261" t="str">
            <v>абонент</v>
          </cell>
        </row>
        <row r="262">
          <cell r="I262">
            <v>448.2</v>
          </cell>
          <cell r="Q262" t="str">
            <v>абонент</v>
          </cell>
        </row>
        <row r="263">
          <cell r="I263">
            <v>183.88</v>
          </cell>
          <cell r="Q263" t="str">
            <v>абонент</v>
          </cell>
        </row>
        <row r="264">
          <cell r="I264">
            <v>183.88</v>
          </cell>
          <cell r="Q264" t="str">
            <v>абонент</v>
          </cell>
        </row>
        <row r="265">
          <cell r="I265">
            <v>183.88</v>
          </cell>
          <cell r="Q265" t="str">
            <v>абонент</v>
          </cell>
        </row>
        <row r="266">
          <cell r="I266">
            <v>183.88</v>
          </cell>
          <cell r="Q266" t="str">
            <v>абонент</v>
          </cell>
        </row>
        <row r="267">
          <cell r="I267">
            <v>448.2</v>
          </cell>
          <cell r="Q267" t="str">
            <v>абонент</v>
          </cell>
        </row>
        <row r="268">
          <cell r="I268">
            <v>448.2</v>
          </cell>
          <cell r="Q268" t="str">
            <v>абонент</v>
          </cell>
        </row>
        <row r="269">
          <cell r="I269">
            <v>448.2</v>
          </cell>
          <cell r="Q269" t="str">
            <v>абонент</v>
          </cell>
        </row>
        <row r="270">
          <cell r="I270">
            <v>183.88</v>
          </cell>
          <cell r="Q270" t="str">
            <v>абонент</v>
          </cell>
        </row>
        <row r="271">
          <cell r="I271">
            <v>183.88</v>
          </cell>
          <cell r="Q271" t="str">
            <v>абонент</v>
          </cell>
        </row>
        <row r="272">
          <cell r="I272">
            <v>183.88</v>
          </cell>
          <cell r="Q272" t="str">
            <v>абонент</v>
          </cell>
        </row>
        <row r="273">
          <cell r="I273">
            <v>275.82</v>
          </cell>
          <cell r="Q273" t="str">
            <v>абонент</v>
          </cell>
        </row>
        <row r="274">
          <cell r="I274">
            <v>183.88</v>
          </cell>
          <cell r="Q274" t="str">
            <v>абонент</v>
          </cell>
        </row>
        <row r="275">
          <cell r="I275">
            <v>183.88</v>
          </cell>
          <cell r="Q275" t="str">
            <v>абонент</v>
          </cell>
        </row>
        <row r="276">
          <cell r="I276">
            <v>183.88</v>
          </cell>
          <cell r="Q276" t="str">
            <v>абонент</v>
          </cell>
        </row>
        <row r="277">
          <cell r="I277">
            <v>448.2</v>
          </cell>
          <cell r="Q277" t="str">
            <v>абонент</v>
          </cell>
        </row>
        <row r="278">
          <cell r="I278">
            <v>183.88</v>
          </cell>
          <cell r="Q278" t="str">
            <v>абонент</v>
          </cell>
        </row>
        <row r="279">
          <cell r="I279">
            <v>448.2</v>
          </cell>
          <cell r="Q279" t="str">
            <v>абонент</v>
          </cell>
        </row>
        <row r="280">
          <cell r="I280">
            <v>367.76</v>
          </cell>
          <cell r="Q280" t="str">
            <v>абонент</v>
          </cell>
        </row>
        <row r="281">
          <cell r="I281">
            <v>183.88</v>
          </cell>
          <cell r="Q281" t="str">
            <v>абонент</v>
          </cell>
        </row>
        <row r="282">
          <cell r="I282">
            <v>448.2</v>
          </cell>
          <cell r="Q282" t="str">
            <v>абонент</v>
          </cell>
        </row>
        <row r="283">
          <cell r="I283">
            <v>183.88</v>
          </cell>
          <cell r="Q283" t="str">
            <v>абонент</v>
          </cell>
        </row>
        <row r="284">
          <cell r="I284">
            <v>183.88</v>
          </cell>
          <cell r="Q284" t="str">
            <v>абонент</v>
          </cell>
        </row>
        <row r="285">
          <cell r="I285">
            <v>183.88</v>
          </cell>
          <cell r="Q285" t="str">
            <v>абонент</v>
          </cell>
        </row>
        <row r="286">
          <cell r="I286">
            <v>275.82</v>
          </cell>
          <cell r="Q286" t="str">
            <v>абонент</v>
          </cell>
        </row>
        <row r="287">
          <cell r="I287">
            <v>183.88</v>
          </cell>
          <cell r="Q287" t="str">
            <v>абонент</v>
          </cell>
        </row>
        <row r="288">
          <cell r="I288">
            <v>448.2</v>
          </cell>
          <cell r="Q288" t="str">
            <v>абонент</v>
          </cell>
        </row>
        <row r="289">
          <cell r="I289">
            <v>183.88</v>
          </cell>
          <cell r="Q289" t="str">
            <v>абонент</v>
          </cell>
        </row>
        <row r="290">
          <cell r="I290">
            <v>183.88</v>
          </cell>
          <cell r="Q290" t="str">
            <v>абонент</v>
          </cell>
        </row>
        <row r="291">
          <cell r="I291">
            <v>761.94</v>
          </cell>
          <cell r="Q291" t="str">
            <v>абонент</v>
          </cell>
        </row>
        <row r="292">
          <cell r="I292">
            <v>761.94</v>
          </cell>
          <cell r="Q292" t="str">
            <v>абонент</v>
          </cell>
        </row>
        <row r="293">
          <cell r="I293">
            <v>275.82</v>
          </cell>
          <cell r="Q293" t="str">
            <v>абонент</v>
          </cell>
        </row>
        <row r="294">
          <cell r="I294">
            <v>761.94</v>
          </cell>
          <cell r="Q294" t="str">
            <v>абонент</v>
          </cell>
        </row>
        <row r="295">
          <cell r="I295">
            <v>1712.34</v>
          </cell>
          <cell r="Q295" t="str">
            <v>тек.ремонт</v>
          </cell>
        </row>
        <row r="296">
          <cell r="I296">
            <v>41266.519999999997</v>
          </cell>
          <cell r="Q296" t="str">
            <v>монтаж</v>
          </cell>
        </row>
        <row r="297">
          <cell r="I297">
            <v>4322.66</v>
          </cell>
          <cell r="Q297" t="str">
            <v>монтаж</v>
          </cell>
        </row>
        <row r="298">
          <cell r="I298">
            <v>5813.22</v>
          </cell>
          <cell r="Q298" t="str">
            <v>монтаж</v>
          </cell>
        </row>
        <row r="299">
          <cell r="I299">
            <v>1936.32</v>
          </cell>
          <cell r="Q299" t="str">
            <v>программирование</v>
          </cell>
        </row>
        <row r="300">
          <cell r="I300">
            <v>3738.39</v>
          </cell>
          <cell r="Q300" t="str">
            <v>прием</v>
          </cell>
        </row>
        <row r="301">
          <cell r="I301">
            <v>6452.16</v>
          </cell>
          <cell r="Q301" t="str">
            <v>прием</v>
          </cell>
        </row>
        <row r="302">
          <cell r="I302">
            <v>4322.66</v>
          </cell>
          <cell r="Q302" t="str">
            <v>монтаж</v>
          </cell>
        </row>
        <row r="303">
          <cell r="I303">
            <v>645.44000000000005</v>
          </cell>
          <cell r="Q303" t="str">
            <v>программирование</v>
          </cell>
        </row>
        <row r="304">
          <cell r="I304">
            <v>1246.1300000000001</v>
          </cell>
          <cell r="Q304" t="str">
            <v>прием</v>
          </cell>
        </row>
        <row r="305">
          <cell r="I305">
            <v>269080.31</v>
          </cell>
          <cell r="Q305" t="str">
            <v>опломбир</v>
          </cell>
        </row>
        <row r="306">
          <cell r="I306">
            <v>183.88</v>
          </cell>
          <cell r="Q306" t="str">
            <v>абонент</v>
          </cell>
        </row>
        <row r="307">
          <cell r="I307">
            <v>2906.61</v>
          </cell>
          <cell r="Q307" t="str">
            <v>монтаж</v>
          </cell>
        </row>
        <row r="308">
          <cell r="I308">
            <v>1246.1300000000001</v>
          </cell>
          <cell r="Q308" t="str">
            <v>прием</v>
          </cell>
        </row>
        <row r="309">
          <cell r="I309">
            <v>645.44000000000005</v>
          </cell>
          <cell r="Q309" t="str">
            <v>программирование</v>
          </cell>
        </row>
        <row r="310">
          <cell r="I310">
            <v>31991.96</v>
          </cell>
          <cell r="Q310" t="str">
            <v>прием</v>
          </cell>
        </row>
        <row r="311">
          <cell r="I311">
            <v>8719.83</v>
          </cell>
          <cell r="Q311" t="str">
            <v>монтаж</v>
          </cell>
        </row>
        <row r="312">
          <cell r="I312">
            <v>6230.65</v>
          </cell>
          <cell r="Q312" t="str">
            <v>прием</v>
          </cell>
        </row>
        <row r="313">
          <cell r="I313">
            <v>8645.32</v>
          </cell>
          <cell r="Q313" t="str">
            <v>монтаж</v>
          </cell>
        </row>
        <row r="314">
          <cell r="I314">
            <v>3227.2</v>
          </cell>
          <cell r="Q314" t="str">
            <v>программирование</v>
          </cell>
        </row>
        <row r="315">
          <cell r="I315">
            <v>645.44000000000005</v>
          </cell>
          <cell r="Q315" t="str">
            <v>программирование</v>
          </cell>
        </row>
        <row r="316">
          <cell r="I316">
            <v>1246.1300000000001</v>
          </cell>
          <cell r="Q316" t="str">
            <v>прием</v>
          </cell>
        </row>
        <row r="317">
          <cell r="I317">
            <v>41939.040000000001</v>
          </cell>
          <cell r="Q317" t="str">
            <v>прием</v>
          </cell>
        </row>
        <row r="318">
          <cell r="I318">
            <v>14533.05</v>
          </cell>
          <cell r="Q318" t="str">
            <v>монтаж</v>
          </cell>
        </row>
        <row r="319">
          <cell r="I319">
            <v>11215.17</v>
          </cell>
          <cell r="Q319" t="str">
            <v>прием</v>
          </cell>
        </row>
        <row r="320">
          <cell r="I320">
            <v>17290.64</v>
          </cell>
          <cell r="Q320" t="str">
            <v>монтаж</v>
          </cell>
        </row>
        <row r="321">
          <cell r="I321">
            <v>5808.96</v>
          </cell>
          <cell r="Q321" t="str">
            <v>программирование</v>
          </cell>
        </row>
        <row r="322">
          <cell r="I322">
            <v>2022.17</v>
          </cell>
          <cell r="Q322" t="str">
            <v>наладка</v>
          </cell>
        </row>
        <row r="323">
          <cell r="I323">
            <v>1246.1300000000001</v>
          </cell>
          <cell r="Q323" t="str">
            <v>прием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Заголовок"/>
      <sheetName val="Анкета"/>
      <sheetName val="Т.1.1."/>
      <sheetName val="Т.1.2."/>
      <sheetName val="Т.1.4."/>
      <sheetName val="Т.1.5."/>
      <sheetName val="Т.1.6."/>
      <sheetName val="С 2007 г. факт ООО+МУП+ТКС"/>
      <sheetName val="С 2007 г. факт ООО"/>
      <sheetName val="Лист3"/>
      <sheetName val="Лист7"/>
      <sheetName val="Лист6"/>
      <sheetName val="Т.1.15."/>
      <sheetName val="1 к 1.15"/>
      <sheetName val="2 к 1.15."/>
      <sheetName val="3 к 1.15"/>
      <sheetName val="4.1 к 1.15"/>
      <sheetName val="4.2 к 1.15"/>
      <sheetName val="5.1 к 1.15."/>
      <sheetName val="5.2 к 1.15."/>
      <sheetName val="5.3 к 1.15."/>
      <sheetName val="6 к 1.15."/>
      <sheetName val="7 к 1.15."/>
      <sheetName val="Лист1"/>
      <sheetName val="8 к 1.15."/>
      <sheetName val="9 к 1.15."/>
      <sheetName val="Т.1.16."/>
      <sheetName val="Т.1.16. (2)"/>
      <sheetName val="П1.16"/>
      <sheetName val="П1.17"/>
      <sheetName val="П1.17 (4)"/>
      <sheetName val="П1.17 (2)"/>
      <sheetName val="П1.17 (3)"/>
      <sheetName val="17"/>
      <sheetName val="17 (4)"/>
      <sheetName val="17 (2)"/>
      <sheetName val="17 (3)"/>
      <sheetName val="1 к 1.17."/>
      <sheetName val="1 к 1.17. (4)"/>
      <sheetName val="Лист5"/>
      <sheetName val="1 к 1.17. (2)"/>
      <sheetName val="1 к 1.17. (3)"/>
      <sheetName val="аренда имущества"/>
      <sheetName val="2 к 1.17."/>
      <sheetName val="1.21. (2)"/>
      <sheetName val="Лист4"/>
      <sheetName val="Капвложения (2)"/>
      <sheetName val="1.21."/>
      <sheetName val="Капвложения"/>
      <sheetName val="Лист8"/>
      <sheetName val="1.21. (3)"/>
      <sheetName val="П1. к 1.21."/>
      <sheetName val="П2. к1.21."/>
      <sheetName val="Т.2.1."/>
      <sheetName val="Т.2.2."/>
    </sheetNames>
    <sheetDataSet>
      <sheetData sheetId="0" refreshError="1"/>
      <sheetData sheetId="1" refreshError="1">
        <row r="3">
          <cell r="B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имена"/>
      <sheetName val="Январь"/>
      <sheetName val="Параметры"/>
      <sheetName val="Материал"/>
      <sheetName val="1.2.1"/>
      <sheetName val="2.2.4"/>
      <sheetName val="план 2000"/>
      <sheetName val="Списки"/>
      <sheetName val="Лист1"/>
    </sheetNames>
    <sheetDataSet>
      <sheetData sheetId="0" refreshError="1">
        <row r="2">
          <cell r="B2">
            <v>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отчетный период"/>
      <sheetName val="Параметры"/>
      <sheetName val="Январь"/>
      <sheetName val="Лист1"/>
      <sheetName val="2.3.4."/>
      <sheetName val="июнь9"/>
    </sheetNames>
    <sheetDataSet>
      <sheetData sheetId="0" refreshError="1"/>
      <sheetData sheetId="1" refreshError="1"/>
      <sheetData sheetId="2" refreshError="1">
        <row r="5">
          <cell r="B5" t="str">
            <v>ДОХОДЫ И ФИНАНСЫ</v>
          </cell>
        </row>
        <row r="7">
          <cell r="B7">
            <v>1000001</v>
          </cell>
          <cell r="C7">
            <v>1</v>
          </cell>
          <cell r="D7">
            <v>1</v>
          </cell>
          <cell r="E7" t="str">
            <v>А. ДОХОДНАЯ ЧАСТЬ</v>
          </cell>
        </row>
        <row r="8">
          <cell r="B8">
            <v>1000011</v>
          </cell>
          <cell r="C8">
            <v>1</v>
          </cell>
          <cell r="D8">
            <v>11</v>
          </cell>
          <cell r="E8" t="str">
            <v>Всего за алюминий</v>
          </cell>
        </row>
        <row r="9">
          <cell r="B9">
            <v>1000111</v>
          </cell>
          <cell r="C9">
            <v>1</v>
          </cell>
          <cell r="D9">
            <v>111</v>
          </cell>
          <cell r="E9" t="str">
            <v>Толлинг</v>
          </cell>
        </row>
        <row r="10">
          <cell r="B10">
            <v>1011101</v>
          </cell>
          <cell r="C10">
            <v>1</v>
          </cell>
          <cell r="D10">
            <v>11101</v>
          </cell>
          <cell r="E10" t="str">
            <v xml:space="preserve"> - Возмещение расходов по грузоперевозкам</v>
          </cell>
        </row>
        <row r="11">
          <cell r="B11">
            <v>1011102</v>
          </cell>
          <cell r="C11">
            <v>1</v>
          </cell>
          <cell r="D11">
            <v>11102</v>
          </cell>
          <cell r="E11" t="str">
            <v xml:space="preserve"> - KRAZPA Metals</v>
          </cell>
        </row>
        <row r="12">
          <cell r="B12">
            <v>1011103</v>
          </cell>
          <cell r="C12">
            <v>1</v>
          </cell>
          <cell r="D12">
            <v>11103</v>
          </cell>
          <cell r="E12" t="str">
            <v xml:space="preserve"> - FORWARD</v>
          </cell>
        </row>
        <row r="13">
          <cell r="B13">
            <v>1011104</v>
          </cell>
          <cell r="C13">
            <v>1</v>
          </cell>
          <cell r="D13">
            <v>11104</v>
          </cell>
          <cell r="E13" t="str">
            <v xml:space="preserve"> - Танмет</v>
          </cell>
        </row>
        <row r="14">
          <cell r="B14">
            <v>1011105</v>
          </cell>
          <cell r="C14">
            <v>1</v>
          </cell>
          <cell r="D14">
            <v>11105</v>
          </cell>
          <cell r="E14" t="str">
            <v xml:space="preserve"> - COALCO 303-98</v>
          </cell>
        </row>
        <row r="15">
          <cell r="B15">
            <v>1011106</v>
          </cell>
          <cell r="C15">
            <v>1</v>
          </cell>
          <cell r="D15">
            <v>11106</v>
          </cell>
          <cell r="E15" t="str">
            <v xml:space="preserve"> - COALKO 304-98</v>
          </cell>
        </row>
        <row r="16">
          <cell r="B16">
            <v>1011107</v>
          </cell>
          <cell r="C16">
            <v>1</v>
          </cell>
          <cell r="D16">
            <v>11107</v>
          </cell>
          <cell r="E16" t="str">
            <v xml:space="preserve"> - ALDECO 301-98</v>
          </cell>
        </row>
        <row r="17">
          <cell r="B17">
            <v>1011108</v>
          </cell>
          <cell r="C17">
            <v>1</v>
          </cell>
          <cell r="D17">
            <v>11108</v>
          </cell>
          <cell r="E17" t="str">
            <v xml:space="preserve"> - ALDECO 305-98</v>
          </cell>
        </row>
        <row r="18">
          <cell r="B18">
            <v>1011109</v>
          </cell>
          <cell r="C18">
            <v>1</v>
          </cell>
          <cell r="D18">
            <v>11109</v>
          </cell>
          <cell r="E18" t="str">
            <v xml:space="preserve"> - PEAField 302-98</v>
          </cell>
        </row>
        <row r="19">
          <cell r="B19">
            <v>1011110</v>
          </cell>
          <cell r="C19">
            <v>1</v>
          </cell>
          <cell r="D19">
            <v>11110</v>
          </cell>
          <cell r="E19" t="str">
            <v xml:space="preserve"> - PEAField 307</v>
          </cell>
        </row>
        <row r="20">
          <cell r="B20">
            <v>1011112</v>
          </cell>
          <cell r="C20">
            <v>1</v>
          </cell>
          <cell r="D20">
            <v>11112</v>
          </cell>
          <cell r="E20" t="str">
            <v xml:space="preserve"> - Возмещение расходов по таможне</v>
          </cell>
        </row>
        <row r="21">
          <cell r="B21">
            <v>1011113</v>
          </cell>
          <cell r="C21">
            <v>1</v>
          </cell>
          <cell r="D21">
            <v>11113</v>
          </cell>
          <cell r="E21" t="str">
            <v xml:space="preserve"> - ALDECO 308</v>
          </cell>
        </row>
        <row r="22">
          <cell r="B22">
            <v>1011114</v>
          </cell>
          <cell r="C22">
            <v>1</v>
          </cell>
          <cell r="D22">
            <v>11114</v>
          </cell>
          <cell r="E22" t="str">
            <v xml:space="preserve"> - COALCO 309</v>
          </cell>
        </row>
        <row r="23">
          <cell r="B23">
            <v>1011199</v>
          </cell>
          <cell r="C23">
            <v>1</v>
          </cell>
          <cell r="D23">
            <v>11199</v>
          </cell>
          <cell r="E23" t="str">
            <v xml:space="preserve"> - прочие</v>
          </cell>
        </row>
        <row r="24">
          <cell r="B24">
            <v>1000112</v>
          </cell>
          <cell r="C24">
            <v>1</v>
          </cell>
          <cell r="D24">
            <v>112</v>
          </cell>
          <cell r="E24" t="str">
            <v>Экспорт (всего)</v>
          </cell>
        </row>
        <row r="25">
          <cell r="B25">
            <v>1011201</v>
          </cell>
          <cell r="C25">
            <v>1</v>
          </cell>
          <cell r="D25">
            <v>11201</v>
          </cell>
          <cell r="E25" t="str">
            <v xml:space="preserve"> - КРАЗПА 72</v>
          </cell>
        </row>
        <row r="26">
          <cell r="B26">
            <v>1011202</v>
          </cell>
          <cell r="C26">
            <v>1</v>
          </cell>
          <cell r="D26">
            <v>11202</v>
          </cell>
          <cell r="E26" t="str">
            <v xml:space="preserve"> - КРАЗПА 722</v>
          </cell>
        </row>
        <row r="27">
          <cell r="B27">
            <v>1011203</v>
          </cell>
          <cell r="C27">
            <v>1</v>
          </cell>
          <cell r="D27">
            <v>11203</v>
          </cell>
          <cell r="E27" t="str">
            <v xml:space="preserve"> - ДЖЕВЕНЕТ 729</v>
          </cell>
        </row>
        <row r="28">
          <cell r="B28">
            <v>1011204</v>
          </cell>
          <cell r="C28">
            <v>1</v>
          </cell>
          <cell r="D28">
            <v>11204</v>
          </cell>
          <cell r="E28" t="str">
            <v xml:space="preserve"> - ДЖЕВЕНЕТ 728</v>
          </cell>
        </row>
        <row r="29">
          <cell r="B29">
            <v>1011205</v>
          </cell>
          <cell r="C29">
            <v>1</v>
          </cell>
          <cell r="D29">
            <v>11205</v>
          </cell>
          <cell r="E29" t="str">
            <v xml:space="preserve"> - Металлгезельшафт 714</v>
          </cell>
        </row>
        <row r="30">
          <cell r="B30">
            <v>1011206</v>
          </cell>
          <cell r="C30">
            <v>1</v>
          </cell>
          <cell r="D30">
            <v>11206</v>
          </cell>
          <cell r="E30" t="str">
            <v xml:space="preserve"> - Тойота 730</v>
          </cell>
        </row>
        <row r="31">
          <cell r="B31">
            <v>1011207</v>
          </cell>
          <cell r="C31">
            <v>1</v>
          </cell>
          <cell r="D31">
            <v>11207</v>
          </cell>
          <cell r="E31" t="str">
            <v xml:space="preserve"> - JBR Trading 766</v>
          </cell>
        </row>
        <row r="32">
          <cell r="B32">
            <v>1011208</v>
          </cell>
          <cell r="C32">
            <v>1</v>
          </cell>
          <cell r="D32">
            <v>11208</v>
          </cell>
          <cell r="E32" t="str">
            <v xml:space="preserve"> - COALKO 733</v>
          </cell>
        </row>
        <row r="33">
          <cell r="B33">
            <v>1011209</v>
          </cell>
          <cell r="C33">
            <v>1</v>
          </cell>
          <cell r="D33">
            <v>11209</v>
          </cell>
          <cell r="E33" t="str">
            <v xml:space="preserve"> - ALDECO 803</v>
          </cell>
        </row>
        <row r="34">
          <cell r="B34">
            <v>1011210</v>
          </cell>
          <cell r="C34">
            <v>1</v>
          </cell>
          <cell r="D34">
            <v>11210</v>
          </cell>
          <cell r="E34" t="str">
            <v xml:space="preserve"> - Алюминий Казахстана 804</v>
          </cell>
        </row>
        <row r="35">
          <cell r="B35">
            <v>1011211</v>
          </cell>
          <cell r="C35">
            <v>1</v>
          </cell>
          <cell r="D35">
            <v>11211</v>
          </cell>
          <cell r="E35" t="str">
            <v xml:space="preserve"> - COALKO 734</v>
          </cell>
        </row>
        <row r="36">
          <cell r="B36">
            <v>1011212</v>
          </cell>
          <cell r="C36">
            <v>1</v>
          </cell>
          <cell r="D36">
            <v>11212</v>
          </cell>
          <cell r="E36" t="str">
            <v xml:space="preserve"> - ALDECO 810</v>
          </cell>
        </row>
        <row r="37">
          <cell r="B37">
            <v>1011213</v>
          </cell>
          <cell r="C37">
            <v>1</v>
          </cell>
          <cell r="D37">
            <v>11213</v>
          </cell>
          <cell r="E37" t="str">
            <v xml:space="preserve"> - PEAFIELD 811</v>
          </cell>
        </row>
        <row r="38">
          <cell r="B38">
            <v>1011214</v>
          </cell>
          <cell r="C38">
            <v>1</v>
          </cell>
          <cell r="D38">
            <v>11214</v>
          </cell>
          <cell r="E38" t="str">
            <v xml:space="preserve"> - COALKO 812</v>
          </cell>
        </row>
        <row r="39">
          <cell r="B39">
            <v>1011215</v>
          </cell>
          <cell r="C39">
            <v>1</v>
          </cell>
          <cell r="D39">
            <v>11215</v>
          </cell>
          <cell r="E39" t="str">
            <v xml:space="preserve"> - КРАМЗ 253/22/98</v>
          </cell>
        </row>
        <row r="40">
          <cell r="B40">
            <v>1011216</v>
          </cell>
          <cell r="C40">
            <v>1</v>
          </cell>
          <cell r="D40">
            <v>11216</v>
          </cell>
          <cell r="E40" t="str">
            <v xml:space="preserve"> - ALDECO 813</v>
          </cell>
        </row>
        <row r="41">
          <cell r="B41">
            <v>1011299</v>
          </cell>
          <cell r="C41">
            <v>1</v>
          </cell>
          <cell r="D41">
            <v>11299</v>
          </cell>
          <cell r="E41" t="str">
            <v xml:space="preserve"> - прочие</v>
          </cell>
        </row>
        <row r="42">
          <cell r="B42">
            <v>1000113</v>
          </cell>
          <cell r="C42">
            <v>1</v>
          </cell>
          <cell r="D42">
            <v>113</v>
          </cell>
          <cell r="E42" t="str">
            <v>Бартер</v>
          </cell>
        </row>
        <row r="43">
          <cell r="B43">
            <v>1011301</v>
          </cell>
          <cell r="C43">
            <v>1</v>
          </cell>
          <cell r="D43">
            <v>11301</v>
          </cell>
          <cell r="E43" t="str">
            <v xml:space="preserve"> - КРАЗПА 10</v>
          </cell>
        </row>
        <row r="44">
          <cell r="B44">
            <v>1011302</v>
          </cell>
          <cell r="C44">
            <v>1</v>
          </cell>
          <cell r="D44">
            <v>11302</v>
          </cell>
          <cell r="E44" t="str">
            <v xml:space="preserve"> - Кли 75</v>
          </cell>
        </row>
        <row r="45">
          <cell r="B45">
            <v>1011399</v>
          </cell>
          <cell r="C45">
            <v>1</v>
          </cell>
          <cell r="D45">
            <v>11399</v>
          </cell>
          <cell r="E45" t="str">
            <v xml:space="preserve"> - прочие</v>
          </cell>
        </row>
        <row r="46">
          <cell r="B46">
            <v>1000114</v>
          </cell>
          <cell r="C46">
            <v>1</v>
          </cell>
          <cell r="D46">
            <v>114</v>
          </cell>
          <cell r="E46" t="str">
            <v>Внутренний рынок</v>
          </cell>
        </row>
        <row r="47">
          <cell r="B47">
            <v>1011401</v>
          </cell>
          <cell r="C47">
            <v>1</v>
          </cell>
          <cell r="D47">
            <v>11401</v>
          </cell>
          <cell r="E47" t="str">
            <v xml:space="preserve"> - ОАО КРАМЗ</v>
          </cell>
        </row>
        <row r="48">
          <cell r="B48">
            <v>1011402</v>
          </cell>
          <cell r="C48">
            <v>1</v>
          </cell>
          <cell r="D48">
            <v>11402</v>
          </cell>
          <cell r="E48" t="str">
            <v xml:space="preserve"> - Инкомметалл</v>
          </cell>
        </row>
        <row r="49">
          <cell r="B49">
            <v>1011403</v>
          </cell>
          <cell r="C49">
            <v>1</v>
          </cell>
          <cell r="D49">
            <v>11403</v>
          </cell>
          <cell r="E49" t="str">
            <v xml:space="preserve"> - Танмет</v>
          </cell>
        </row>
        <row r="50">
          <cell r="B50">
            <v>1011404</v>
          </cell>
          <cell r="C50">
            <v>1</v>
          </cell>
          <cell r="D50">
            <v>11404</v>
          </cell>
          <cell r="E50" t="str">
            <v xml:space="preserve"> - Ювис</v>
          </cell>
        </row>
        <row r="51">
          <cell r="B51">
            <v>1011405</v>
          </cell>
          <cell r="C51">
            <v>1</v>
          </cell>
          <cell r="D51">
            <v>11405</v>
          </cell>
          <cell r="E51" t="str">
            <v xml:space="preserve"> - ЗАО ТК КРАМЗ</v>
          </cell>
        </row>
        <row r="52">
          <cell r="B52">
            <v>1011406</v>
          </cell>
          <cell r="C52">
            <v>1</v>
          </cell>
          <cell r="D52">
            <v>11406</v>
          </cell>
          <cell r="E52" t="str">
            <v xml:space="preserve"> - Солинг</v>
          </cell>
        </row>
        <row r="53">
          <cell r="B53">
            <v>1011407</v>
          </cell>
          <cell r="C53">
            <v>1</v>
          </cell>
          <cell r="D53">
            <v>11407</v>
          </cell>
          <cell r="E53" t="str">
            <v xml:space="preserve"> - Алюмина</v>
          </cell>
        </row>
        <row r="54">
          <cell r="B54">
            <v>1011499</v>
          </cell>
          <cell r="C54">
            <v>1</v>
          </cell>
          <cell r="D54">
            <v>11499</v>
          </cell>
          <cell r="E54" t="str">
            <v xml:space="preserve"> - прочие</v>
          </cell>
        </row>
        <row r="55">
          <cell r="B55">
            <v>1000012</v>
          </cell>
          <cell r="C55">
            <v>1</v>
          </cell>
          <cell r="D55">
            <v>12</v>
          </cell>
          <cell r="E55" t="str">
            <v>Всего других поступлений</v>
          </cell>
        </row>
        <row r="56">
          <cell r="B56">
            <v>1000121</v>
          </cell>
          <cell r="C56">
            <v>1</v>
          </cell>
          <cell r="D56">
            <v>121</v>
          </cell>
          <cell r="E56" t="str">
            <v>Прочая продукция и услуги</v>
          </cell>
        </row>
        <row r="57">
          <cell r="B57">
            <v>1001211</v>
          </cell>
          <cell r="C57">
            <v>1</v>
          </cell>
          <cell r="D57">
            <v>1211</v>
          </cell>
          <cell r="E57" t="str">
            <v xml:space="preserve"> - кирпич</v>
          </cell>
        </row>
        <row r="58">
          <cell r="B58">
            <v>1001212</v>
          </cell>
          <cell r="C58">
            <v>1</v>
          </cell>
          <cell r="D58">
            <v>1212</v>
          </cell>
          <cell r="E58" t="str">
            <v xml:space="preserve"> - ТНП</v>
          </cell>
        </row>
        <row r="59">
          <cell r="B59">
            <v>1001213</v>
          </cell>
          <cell r="C59">
            <v>1</v>
          </cell>
          <cell r="D59">
            <v>1213</v>
          </cell>
          <cell r="E59" t="str">
            <v xml:space="preserve"> - услуги на сторону</v>
          </cell>
        </row>
        <row r="60">
          <cell r="B60">
            <v>1001219</v>
          </cell>
          <cell r="C60">
            <v>1</v>
          </cell>
          <cell r="D60">
            <v>1219</v>
          </cell>
          <cell r="E60" t="str">
            <v xml:space="preserve"> - прочая продукция</v>
          </cell>
        </row>
        <row r="61">
          <cell r="B61">
            <v>1000122</v>
          </cell>
          <cell r="C61">
            <v>1</v>
          </cell>
          <cell r="D61">
            <v>122</v>
          </cell>
          <cell r="E61" t="str">
            <v>Целевое финансирование</v>
          </cell>
        </row>
        <row r="62">
          <cell r="B62">
            <v>1001221</v>
          </cell>
          <cell r="C62">
            <v>1</v>
          </cell>
          <cell r="D62">
            <v>1221</v>
          </cell>
          <cell r="E62" t="str">
            <v xml:space="preserve"> - НИОКР и экология</v>
          </cell>
        </row>
        <row r="63">
          <cell r="B63">
            <v>1001229</v>
          </cell>
          <cell r="C63">
            <v>1</v>
          </cell>
          <cell r="D63">
            <v>1229</v>
          </cell>
          <cell r="E63" t="str">
            <v xml:space="preserve"> - прочие (ЦЖИ)</v>
          </cell>
        </row>
        <row r="64">
          <cell r="B64">
            <v>1000123</v>
          </cell>
          <cell r="C64">
            <v>1</v>
          </cell>
          <cell r="D64">
            <v>123</v>
          </cell>
          <cell r="E64" t="str">
            <v>Продажа имущества и ТМЦ</v>
          </cell>
        </row>
        <row r="65">
          <cell r="B65">
            <v>1000124</v>
          </cell>
          <cell r="C65">
            <v>1</v>
          </cell>
          <cell r="D65">
            <v>124</v>
          </cell>
          <cell r="E65" t="str">
            <v xml:space="preserve">Возмещение НДС </v>
          </cell>
        </row>
        <row r="66">
          <cell r="B66">
            <v>1000125</v>
          </cell>
          <cell r="C66">
            <v>1</v>
          </cell>
          <cell r="D66">
            <v>125</v>
          </cell>
          <cell r="E66" t="str">
            <v>Другие поступления</v>
          </cell>
        </row>
        <row r="67">
          <cell r="B67">
            <v>1000126</v>
          </cell>
          <cell r="C67">
            <v>1</v>
          </cell>
          <cell r="D67">
            <v>126</v>
          </cell>
          <cell r="E67" t="str">
            <v>Дивиденды полученные</v>
          </cell>
        </row>
        <row r="68">
          <cell r="B68">
            <v>1000127</v>
          </cell>
          <cell r="C68">
            <v>1</v>
          </cell>
          <cell r="D68">
            <v>127</v>
          </cell>
          <cell r="E68" t="str">
            <v>Оплата услуг по оформлению металла</v>
          </cell>
        </row>
        <row r="69">
          <cell r="B69">
            <v>1000128</v>
          </cell>
          <cell r="C69">
            <v>1</v>
          </cell>
          <cell r="D69">
            <v>128</v>
          </cell>
          <cell r="E69" t="str">
            <v>Возврат платежей за экологию</v>
          </cell>
        </row>
        <row r="70">
          <cell r="B70">
            <v>1000129</v>
          </cell>
          <cell r="C70">
            <v>1</v>
          </cell>
          <cell r="D70">
            <v>129</v>
          </cell>
          <cell r="E70" t="str">
            <v>Возмещение затрат служебного транспорта</v>
          </cell>
        </row>
        <row r="71">
          <cell r="B71">
            <v>1000130</v>
          </cell>
          <cell r="C71">
            <v>1</v>
          </cell>
          <cell r="D71">
            <v>130</v>
          </cell>
          <cell r="E71" t="str">
            <v>Доходы от закрытия финансовых вложений</v>
          </cell>
        </row>
        <row r="72">
          <cell r="B72">
            <v>1000002</v>
          </cell>
          <cell r="C72">
            <v>1</v>
          </cell>
          <cell r="D72">
            <v>2</v>
          </cell>
          <cell r="E72" t="str">
            <v>Привлечение ресурсов :</v>
          </cell>
        </row>
        <row r="73">
          <cell r="B73">
            <v>1000021</v>
          </cell>
          <cell r="C73">
            <v>1</v>
          </cell>
          <cell r="D73">
            <v>21</v>
          </cell>
          <cell r="E73" t="str">
            <v>Получение кредитов банка, всего</v>
          </cell>
        </row>
        <row r="74">
          <cell r="B74">
            <v>1002101</v>
          </cell>
          <cell r="C74">
            <v>1</v>
          </cell>
          <cell r="D74">
            <v>2101</v>
          </cell>
          <cell r="E74" t="str">
            <v xml:space="preserve"> - КБ МЕТАЛЭКС</v>
          </cell>
        </row>
        <row r="75">
          <cell r="B75">
            <v>1002102</v>
          </cell>
          <cell r="C75">
            <v>1</v>
          </cell>
          <cell r="D75">
            <v>2102</v>
          </cell>
          <cell r="E75" t="str">
            <v xml:space="preserve"> - КрасСберБанк</v>
          </cell>
        </row>
        <row r="76">
          <cell r="B76">
            <v>1002103</v>
          </cell>
          <cell r="C76">
            <v>1</v>
          </cell>
          <cell r="D76">
            <v>2103</v>
          </cell>
          <cell r="E76" t="str">
            <v xml:space="preserve"> - АЛЬФА Банк</v>
          </cell>
        </row>
        <row r="77">
          <cell r="B77">
            <v>1002104</v>
          </cell>
          <cell r="C77">
            <v>1</v>
          </cell>
          <cell r="D77">
            <v>2104</v>
          </cell>
          <cell r="E77" t="str">
            <v xml:space="preserve"> - ИНКОМ Банк</v>
          </cell>
        </row>
        <row r="78">
          <cell r="B78">
            <v>1002105</v>
          </cell>
          <cell r="C78">
            <v>1</v>
          </cell>
          <cell r="D78">
            <v>2105</v>
          </cell>
          <cell r="E78" t="str">
            <v xml:space="preserve"> - МосБизнес Банк</v>
          </cell>
        </row>
        <row r="79">
          <cell r="B79">
            <v>1002106</v>
          </cell>
          <cell r="C79">
            <v>1</v>
          </cell>
          <cell r="D79">
            <v>2106</v>
          </cell>
          <cell r="E79" t="str">
            <v xml:space="preserve"> - Российский Кредит</v>
          </cell>
        </row>
        <row r="80">
          <cell r="B80">
            <v>1002107</v>
          </cell>
          <cell r="C80">
            <v>1</v>
          </cell>
          <cell r="D80">
            <v>2107</v>
          </cell>
          <cell r="E80" t="str">
            <v xml:space="preserve"> - Залогбанк №89/97</v>
          </cell>
        </row>
        <row r="81">
          <cell r="B81">
            <v>1002108</v>
          </cell>
          <cell r="C81">
            <v>1</v>
          </cell>
          <cell r="D81">
            <v>2108</v>
          </cell>
          <cell r="E81" t="str">
            <v xml:space="preserve"> - Залогбанк №2</v>
          </cell>
        </row>
        <row r="82">
          <cell r="B82">
            <v>1002109</v>
          </cell>
          <cell r="C82">
            <v>1</v>
          </cell>
          <cell r="D82">
            <v>2109</v>
          </cell>
          <cell r="E82" t="str">
            <v xml:space="preserve"> - Залогбанк №3</v>
          </cell>
        </row>
        <row r="83">
          <cell r="B83">
            <v>1002110</v>
          </cell>
          <cell r="C83">
            <v>1</v>
          </cell>
          <cell r="D83">
            <v>2110</v>
          </cell>
          <cell r="E83" t="str">
            <v xml:space="preserve"> - Залогбанк №5</v>
          </cell>
        </row>
        <row r="84">
          <cell r="B84">
            <v>1002111</v>
          </cell>
          <cell r="C84">
            <v>1</v>
          </cell>
          <cell r="D84">
            <v>2111</v>
          </cell>
          <cell r="E84" t="str">
            <v xml:space="preserve"> - Залогбанк №4</v>
          </cell>
        </row>
        <row r="85">
          <cell r="B85">
            <v>1002112</v>
          </cell>
          <cell r="C85">
            <v>1</v>
          </cell>
          <cell r="D85">
            <v>2112</v>
          </cell>
          <cell r="E85" t="str">
            <v xml:space="preserve"> - Залогбанк №6</v>
          </cell>
        </row>
        <row r="86">
          <cell r="B86">
            <v>1002113</v>
          </cell>
          <cell r="C86">
            <v>1</v>
          </cell>
          <cell r="D86">
            <v>2113</v>
          </cell>
          <cell r="E86" t="str">
            <v xml:space="preserve"> - АКБ Енисей</v>
          </cell>
        </row>
        <row r="87">
          <cell r="B87">
            <v>1002114</v>
          </cell>
          <cell r="C87">
            <v>1</v>
          </cell>
          <cell r="D87">
            <v>2114</v>
          </cell>
          <cell r="E87" t="str">
            <v xml:space="preserve"> - Unaited European Bank</v>
          </cell>
        </row>
        <row r="88">
          <cell r="B88">
            <v>1002115</v>
          </cell>
          <cell r="C88">
            <v>1</v>
          </cell>
          <cell r="D88">
            <v>2115</v>
          </cell>
          <cell r="E88" t="str">
            <v xml:space="preserve"> - TFB</v>
          </cell>
        </row>
        <row r="89">
          <cell r="B89">
            <v>1002116</v>
          </cell>
          <cell r="C89">
            <v>1</v>
          </cell>
          <cell r="D89">
            <v>2116</v>
          </cell>
          <cell r="E89" t="str">
            <v xml:space="preserve"> - СВИБ</v>
          </cell>
        </row>
        <row r="90">
          <cell r="B90">
            <v>1002199</v>
          </cell>
          <cell r="C90">
            <v>1</v>
          </cell>
          <cell r="D90">
            <v>2199</v>
          </cell>
          <cell r="E90" t="str">
            <v xml:space="preserve"> - прочие</v>
          </cell>
        </row>
        <row r="91">
          <cell r="B91">
            <v>1000022</v>
          </cell>
          <cell r="C91">
            <v>1</v>
          </cell>
          <cell r="D91">
            <v>22</v>
          </cell>
          <cell r="E91" t="str">
            <v>Привлечение займов</v>
          </cell>
        </row>
        <row r="92">
          <cell r="B92">
            <v>1000023</v>
          </cell>
          <cell r="C92">
            <v>1</v>
          </cell>
          <cell r="D92">
            <v>23</v>
          </cell>
          <cell r="E92" t="str">
            <v>Выпуск векселей ОАО КРАЗ</v>
          </cell>
        </row>
        <row r="93">
          <cell r="B93">
            <v>1000024</v>
          </cell>
          <cell r="C93">
            <v>1</v>
          </cell>
          <cell r="D93">
            <v>24</v>
          </cell>
          <cell r="E93" t="str">
            <v>Гарантии ОАО КРАЗ (выдача)</v>
          </cell>
        </row>
        <row r="94">
          <cell r="B94">
            <v>1000025</v>
          </cell>
          <cell r="C94">
            <v>1</v>
          </cell>
          <cell r="D94">
            <v>25</v>
          </cell>
          <cell r="E94" t="str">
            <v>Векселя Красэнерго</v>
          </cell>
        </row>
        <row r="95">
          <cell r="B95">
            <v>1000026</v>
          </cell>
          <cell r="C95">
            <v>1</v>
          </cell>
          <cell r="D95">
            <v>26</v>
          </cell>
          <cell r="E95" t="str">
            <v>Векселя ВЦ МЭ</v>
          </cell>
        </row>
        <row r="96">
          <cell r="B96">
            <v>1000027</v>
          </cell>
          <cell r="C96">
            <v>1</v>
          </cell>
          <cell r="D96">
            <v>27</v>
          </cell>
          <cell r="E96" t="str">
            <v>Векселя др.организаций</v>
          </cell>
        </row>
        <row r="97">
          <cell r="B97">
            <v>1000003</v>
          </cell>
          <cell r="C97">
            <v>1</v>
          </cell>
          <cell r="D97">
            <v>3</v>
          </cell>
          <cell r="E97" t="str">
            <v>Возврат ресурсов :</v>
          </cell>
        </row>
        <row r="98">
          <cell r="B98">
            <v>1000031</v>
          </cell>
          <cell r="C98">
            <v>1</v>
          </cell>
          <cell r="D98">
            <v>31</v>
          </cell>
          <cell r="E98" t="str">
            <v>Погашение кредитов банка, всего</v>
          </cell>
        </row>
        <row r="99">
          <cell r="B99">
            <v>1003101</v>
          </cell>
          <cell r="C99">
            <v>1</v>
          </cell>
          <cell r="D99">
            <v>3101</v>
          </cell>
          <cell r="E99" t="str">
            <v xml:space="preserve"> - КБ МЕТАЛЭКС</v>
          </cell>
        </row>
        <row r="100">
          <cell r="B100">
            <v>1003102</v>
          </cell>
          <cell r="C100">
            <v>1</v>
          </cell>
          <cell r="D100">
            <v>3102</v>
          </cell>
          <cell r="E100" t="str">
            <v xml:space="preserve"> - КрасСберБанк</v>
          </cell>
        </row>
        <row r="101">
          <cell r="B101">
            <v>1003103</v>
          </cell>
          <cell r="C101">
            <v>1</v>
          </cell>
          <cell r="D101">
            <v>3103</v>
          </cell>
          <cell r="E101" t="str">
            <v xml:space="preserve"> - АЛЬФА Банк</v>
          </cell>
        </row>
        <row r="102">
          <cell r="B102">
            <v>1003104</v>
          </cell>
          <cell r="C102">
            <v>1</v>
          </cell>
          <cell r="D102">
            <v>3104</v>
          </cell>
          <cell r="E102" t="str">
            <v xml:space="preserve"> - ИНКОМ Банк</v>
          </cell>
        </row>
        <row r="103">
          <cell r="B103">
            <v>1003105</v>
          </cell>
          <cell r="C103">
            <v>1</v>
          </cell>
          <cell r="D103">
            <v>3105</v>
          </cell>
          <cell r="E103" t="str">
            <v xml:space="preserve"> - МосБизнес Банк</v>
          </cell>
        </row>
        <row r="104">
          <cell r="B104">
            <v>1003106</v>
          </cell>
          <cell r="C104">
            <v>1</v>
          </cell>
          <cell r="D104">
            <v>3106</v>
          </cell>
          <cell r="E104" t="str">
            <v xml:space="preserve"> - Российский Кредит</v>
          </cell>
        </row>
        <row r="105">
          <cell r="B105">
            <v>1003107</v>
          </cell>
          <cell r="C105">
            <v>1</v>
          </cell>
          <cell r="D105">
            <v>3107</v>
          </cell>
          <cell r="E105" t="str">
            <v xml:space="preserve"> - Залогбанк №89/97</v>
          </cell>
        </row>
        <row r="106">
          <cell r="B106">
            <v>1003108</v>
          </cell>
          <cell r="C106">
            <v>1</v>
          </cell>
          <cell r="D106">
            <v>3108</v>
          </cell>
          <cell r="E106" t="str">
            <v xml:space="preserve"> - Залогбанк №2</v>
          </cell>
        </row>
        <row r="107">
          <cell r="B107">
            <v>1003109</v>
          </cell>
          <cell r="C107">
            <v>1</v>
          </cell>
          <cell r="D107">
            <v>3109</v>
          </cell>
          <cell r="E107" t="str">
            <v xml:space="preserve"> - Залогбанк №3</v>
          </cell>
        </row>
        <row r="108">
          <cell r="B108">
            <v>1003110</v>
          </cell>
          <cell r="C108">
            <v>1</v>
          </cell>
          <cell r="D108">
            <v>3110</v>
          </cell>
          <cell r="E108" t="str">
            <v xml:space="preserve"> - Залогбанк №5</v>
          </cell>
        </row>
        <row r="109">
          <cell r="B109">
            <v>1003111</v>
          </cell>
          <cell r="C109">
            <v>1</v>
          </cell>
          <cell r="D109">
            <v>3111</v>
          </cell>
          <cell r="E109" t="str">
            <v xml:space="preserve"> - Залогбанк №4</v>
          </cell>
        </row>
        <row r="110">
          <cell r="B110">
            <v>1003112</v>
          </cell>
          <cell r="C110">
            <v>1</v>
          </cell>
          <cell r="D110">
            <v>3112</v>
          </cell>
          <cell r="E110" t="str">
            <v xml:space="preserve"> - Залогбанк №6</v>
          </cell>
        </row>
        <row r="111">
          <cell r="B111">
            <v>1003113</v>
          </cell>
          <cell r="C111">
            <v>1</v>
          </cell>
          <cell r="D111">
            <v>3113</v>
          </cell>
          <cell r="E111" t="str">
            <v xml:space="preserve"> - АКБ Енисей</v>
          </cell>
        </row>
        <row r="112">
          <cell r="B112">
            <v>1003114</v>
          </cell>
          <cell r="C112">
            <v>1</v>
          </cell>
          <cell r="D112">
            <v>3114</v>
          </cell>
          <cell r="E112" t="str">
            <v xml:space="preserve"> - Unaited European Bank</v>
          </cell>
        </row>
        <row r="113">
          <cell r="B113">
            <v>1003115</v>
          </cell>
          <cell r="C113">
            <v>1</v>
          </cell>
          <cell r="D113">
            <v>3115</v>
          </cell>
          <cell r="E113" t="str">
            <v xml:space="preserve"> - TFB</v>
          </cell>
        </row>
        <row r="114">
          <cell r="B114">
            <v>1003116</v>
          </cell>
          <cell r="C114">
            <v>1</v>
          </cell>
          <cell r="D114">
            <v>3116</v>
          </cell>
          <cell r="E114" t="str">
            <v xml:space="preserve"> - СВИБ</v>
          </cell>
        </row>
        <row r="115">
          <cell r="B115">
            <v>1003199</v>
          </cell>
          <cell r="C115">
            <v>1</v>
          </cell>
          <cell r="D115">
            <v>3199</v>
          </cell>
          <cell r="E115" t="str">
            <v xml:space="preserve"> - прочие</v>
          </cell>
        </row>
        <row r="116">
          <cell r="B116">
            <v>1000032</v>
          </cell>
          <cell r="C116">
            <v>1</v>
          </cell>
          <cell r="D116">
            <v>32</v>
          </cell>
          <cell r="E116" t="str">
            <v>Погашение займов</v>
          </cell>
        </row>
        <row r="117">
          <cell r="B117">
            <v>1000033</v>
          </cell>
          <cell r="C117">
            <v>1</v>
          </cell>
          <cell r="D117">
            <v>33</v>
          </cell>
          <cell r="E117" t="str">
            <v>Погашение векселей ОАО КРАЗ</v>
          </cell>
        </row>
        <row r="118">
          <cell r="B118">
            <v>1000034</v>
          </cell>
          <cell r="C118">
            <v>1</v>
          </cell>
          <cell r="D118">
            <v>34</v>
          </cell>
          <cell r="E118" t="str">
            <v>Гарантии и прочие погашения</v>
          </cell>
        </row>
        <row r="119">
          <cell r="B119">
            <v>1000035</v>
          </cell>
          <cell r="C119">
            <v>1</v>
          </cell>
          <cell r="D119">
            <v>35</v>
          </cell>
          <cell r="E119" t="str">
            <v>Погашение займов КЭ</v>
          </cell>
        </row>
        <row r="120">
          <cell r="B120">
            <v>1000036</v>
          </cell>
          <cell r="C120">
            <v>1</v>
          </cell>
          <cell r="D120">
            <v>36</v>
          </cell>
          <cell r="E120" t="str">
            <v>Погашение векселей ВЦ МЭ</v>
          </cell>
        </row>
        <row r="121">
          <cell r="B121">
            <v>1000000</v>
          </cell>
          <cell r="C121">
            <v>1</v>
          </cell>
          <cell r="D121">
            <v>0</v>
          </cell>
          <cell r="E121">
            <v>0</v>
          </cell>
        </row>
        <row r="122">
          <cell r="B122">
            <v>3000004</v>
          </cell>
          <cell r="C122">
            <v>3</v>
          </cell>
          <cell r="D122">
            <v>4</v>
          </cell>
          <cell r="E122" t="str">
            <v>Движение финансовых средств</v>
          </cell>
        </row>
        <row r="123">
          <cell r="B123">
            <v>3000042</v>
          </cell>
          <cell r="C123">
            <v>3</v>
          </cell>
          <cell r="D123">
            <v>42</v>
          </cell>
          <cell r="E123" t="str">
            <v>Конвертация валюты</v>
          </cell>
        </row>
        <row r="124">
          <cell r="B124">
            <v>3000420</v>
          </cell>
          <cell r="C124">
            <v>3</v>
          </cell>
          <cell r="D124">
            <v>420</v>
          </cell>
          <cell r="E124" t="str">
            <v>Поступление рублевых средств</v>
          </cell>
        </row>
        <row r="125">
          <cell r="B125">
            <v>3000421</v>
          </cell>
          <cell r="C125">
            <v>3</v>
          </cell>
          <cell r="D125">
            <v>421</v>
          </cell>
          <cell r="E125" t="str">
            <v>Обязательная продажа валюты</v>
          </cell>
        </row>
        <row r="126">
          <cell r="B126">
            <v>3000422</v>
          </cell>
          <cell r="C126">
            <v>3</v>
          </cell>
          <cell r="D126">
            <v>422</v>
          </cell>
          <cell r="E126" t="str">
            <v>Свободная продажа валюты</v>
          </cell>
        </row>
        <row r="127">
          <cell r="B127">
            <v>3000423</v>
          </cell>
          <cell r="C127">
            <v>3</v>
          </cell>
          <cell r="D127">
            <v>423</v>
          </cell>
          <cell r="E127" t="str">
            <v>Покупка валюты</v>
          </cell>
        </row>
        <row r="128">
          <cell r="B128">
            <v>3000424</v>
          </cell>
          <cell r="C128">
            <v>3</v>
          </cell>
          <cell r="D128">
            <v>424</v>
          </cell>
          <cell r="E128" t="str">
            <v>Курсовая разница</v>
          </cell>
        </row>
        <row r="129">
          <cell r="B129">
            <v>3000043</v>
          </cell>
          <cell r="C129">
            <v>3</v>
          </cell>
          <cell r="D129">
            <v>43</v>
          </cell>
          <cell r="E129" t="str">
            <v>Движение по расчетному счету</v>
          </cell>
        </row>
        <row r="130">
          <cell r="B130">
            <v>3000431</v>
          </cell>
          <cell r="C130">
            <v>3</v>
          </cell>
          <cell r="D130">
            <v>431</v>
          </cell>
          <cell r="E130" t="str">
            <v>Перевод денежных средств</v>
          </cell>
        </row>
        <row r="131">
          <cell r="B131">
            <v>3000432</v>
          </cell>
          <cell r="C131">
            <v>3</v>
          </cell>
          <cell r="D131">
            <v>432</v>
          </cell>
          <cell r="E131" t="str">
            <v>Сдача наличности в банк</v>
          </cell>
        </row>
        <row r="132">
          <cell r="B132">
            <v>3000433</v>
          </cell>
          <cell r="C132">
            <v>3</v>
          </cell>
          <cell r="D132">
            <v>433</v>
          </cell>
          <cell r="E132" t="str">
            <v>Обналичивание средств со счета</v>
          </cell>
        </row>
        <row r="133">
          <cell r="B133">
            <v>3000434</v>
          </cell>
          <cell r="C133">
            <v>3</v>
          </cell>
          <cell r="D133">
            <v>434</v>
          </cell>
          <cell r="E133" t="str">
            <v>Перевод средств с транзитного счета</v>
          </cell>
        </row>
        <row r="134">
          <cell r="B134">
            <v>3000044</v>
          </cell>
          <cell r="C134">
            <v>3</v>
          </cell>
          <cell r="D134">
            <v>44</v>
          </cell>
          <cell r="E134" t="str">
            <v>Вексельное обращение</v>
          </cell>
        </row>
        <row r="135">
          <cell r="B135">
            <v>3000441</v>
          </cell>
          <cell r="C135">
            <v>3</v>
          </cell>
          <cell r="D135">
            <v>441</v>
          </cell>
          <cell r="E135" t="str">
            <v>Покупка/продажа Ц.Б. (векселя)</v>
          </cell>
        </row>
        <row r="136">
          <cell r="B136">
            <v>3000442</v>
          </cell>
          <cell r="C136">
            <v>3</v>
          </cell>
          <cell r="D136">
            <v>442</v>
          </cell>
          <cell r="E136" t="str">
            <v>Покупка векселей КРАСЭНЕРГО</v>
          </cell>
        </row>
        <row r="137">
          <cell r="B137">
            <v>3000443</v>
          </cell>
          <cell r="C137">
            <v>3</v>
          </cell>
          <cell r="D137">
            <v>443</v>
          </cell>
          <cell r="E137" t="str">
            <v>Продажа/покупка Ц.Б. (векселя)</v>
          </cell>
        </row>
        <row r="138">
          <cell r="B138">
            <v>3000444</v>
          </cell>
          <cell r="C138">
            <v>3</v>
          </cell>
          <cell r="D138">
            <v>444</v>
          </cell>
          <cell r="E138" t="str">
            <v>Вексель в залог/ответхранение</v>
          </cell>
        </row>
        <row r="139">
          <cell r="B139">
            <v>3000045</v>
          </cell>
          <cell r="C139">
            <v>3</v>
          </cell>
          <cell r="D139">
            <v>45</v>
          </cell>
          <cell r="E139" t="str">
            <v>Другие операции</v>
          </cell>
        </row>
        <row r="140">
          <cell r="B140">
            <v>3000451</v>
          </cell>
          <cell r="C140">
            <v>3</v>
          </cell>
          <cell r="D140">
            <v>451</v>
          </cell>
          <cell r="E140" t="str">
            <v>Финансовые операции</v>
          </cell>
        </row>
        <row r="141">
          <cell r="B141">
            <v>3000452</v>
          </cell>
          <cell r="C141">
            <v>3</v>
          </cell>
          <cell r="D141">
            <v>452</v>
          </cell>
          <cell r="E141" t="str">
            <v>Переуступка права требования</v>
          </cell>
        </row>
        <row r="142">
          <cell r="B142">
            <v>3000453</v>
          </cell>
          <cell r="C142">
            <v>3</v>
          </cell>
          <cell r="D142">
            <v>453</v>
          </cell>
          <cell r="E142" t="str">
            <v>~</v>
          </cell>
        </row>
        <row r="143">
          <cell r="B143">
            <v>3000454</v>
          </cell>
          <cell r="C143">
            <v>3</v>
          </cell>
          <cell r="D143">
            <v>454</v>
          </cell>
          <cell r="E143" t="str">
            <v>Привлечение ресурсов КБ МЭ</v>
          </cell>
        </row>
        <row r="144">
          <cell r="B144">
            <v>3000455</v>
          </cell>
          <cell r="C144">
            <v>3</v>
          </cell>
          <cell r="D144">
            <v>455</v>
          </cell>
          <cell r="E144" t="str">
            <v>Возврат ресурсов КБ МЭ</v>
          </cell>
        </row>
        <row r="145">
          <cell r="B145">
            <v>3000040</v>
          </cell>
          <cell r="C145">
            <v>3</v>
          </cell>
          <cell r="D145">
            <v>40</v>
          </cell>
          <cell r="E145" t="str">
            <v>ОСТАТОК финансовых средств</v>
          </cell>
        </row>
        <row r="146">
          <cell r="B146">
            <v>3004001</v>
          </cell>
          <cell r="C146">
            <v>3</v>
          </cell>
          <cell r="D146">
            <v>4001</v>
          </cell>
          <cell r="E146" t="str">
            <v xml:space="preserve"> - КБ МЕТАЛЭКС</v>
          </cell>
        </row>
        <row r="147">
          <cell r="B147">
            <v>3004002</v>
          </cell>
          <cell r="C147">
            <v>3</v>
          </cell>
          <cell r="D147">
            <v>4002</v>
          </cell>
          <cell r="E147" t="str">
            <v xml:space="preserve"> - КрасСберБанк</v>
          </cell>
        </row>
        <row r="148">
          <cell r="B148">
            <v>3004003</v>
          </cell>
          <cell r="C148">
            <v>3</v>
          </cell>
          <cell r="D148">
            <v>4003</v>
          </cell>
          <cell r="E148" t="str">
            <v xml:space="preserve"> - АЛЬФА Банк</v>
          </cell>
        </row>
        <row r="149">
          <cell r="B149">
            <v>3004004</v>
          </cell>
          <cell r="C149">
            <v>3</v>
          </cell>
          <cell r="D149">
            <v>4004</v>
          </cell>
          <cell r="E149" t="str">
            <v xml:space="preserve"> - ИНКОМ Банк</v>
          </cell>
        </row>
        <row r="150">
          <cell r="B150">
            <v>3004005</v>
          </cell>
          <cell r="C150">
            <v>3</v>
          </cell>
          <cell r="D150">
            <v>4005</v>
          </cell>
          <cell r="E150" t="str">
            <v xml:space="preserve"> - Российский Кредит</v>
          </cell>
        </row>
        <row r="151">
          <cell r="B151">
            <v>3004006</v>
          </cell>
          <cell r="C151">
            <v>3</v>
          </cell>
          <cell r="D151">
            <v>4006</v>
          </cell>
          <cell r="E151" t="str">
            <v xml:space="preserve"> - Залогбанк </v>
          </cell>
        </row>
        <row r="152">
          <cell r="B152">
            <v>3004007</v>
          </cell>
          <cell r="C152">
            <v>3</v>
          </cell>
          <cell r="D152">
            <v>4007</v>
          </cell>
          <cell r="E152" t="str">
            <v xml:space="preserve"> - Векселя ОАО"КрАЗ"</v>
          </cell>
        </row>
        <row r="153">
          <cell r="B153">
            <v>3004099</v>
          </cell>
          <cell r="C153">
            <v>3</v>
          </cell>
          <cell r="D153">
            <v>4099</v>
          </cell>
          <cell r="E153" t="str">
            <v xml:space="preserve"> - прочие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РАСХОДЫ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2000005</v>
          </cell>
          <cell r="C159">
            <v>2</v>
          </cell>
          <cell r="D159">
            <v>5</v>
          </cell>
          <cell r="E159" t="str">
            <v>Б. РАСХОДНАЯ ЧАСТЬ</v>
          </cell>
        </row>
        <row r="160">
          <cell r="B160">
            <v>2000006</v>
          </cell>
          <cell r="C160">
            <v>2</v>
          </cell>
          <cell r="D160">
            <v>6</v>
          </cell>
          <cell r="E160" t="str">
            <v>ЗАЩИЩЕННЫЕ СТАТЬИ</v>
          </cell>
        </row>
        <row r="161">
          <cell r="B161">
            <v>2000061</v>
          </cell>
          <cell r="C161">
            <v>2</v>
          </cell>
          <cell r="D161">
            <v>61</v>
          </cell>
          <cell r="E161" t="str">
            <v>РАСХОДЫ ЗА СЧЕТ СЕБЕСТОИМОСТИ</v>
          </cell>
        </row>
        <row r="162">
          <cell r="B162">
            <v>2000611</v>
          </cell>
          <cell r="C162">
            <v>2</v>
          </cell>
          <cell r="D162">
            <v>611</v>
          </cell>
          <cell r="E162" t="str">
            <v xml:space="preserve">С ы р ь е </v>
          </cell>
        </row>
        <row r="163">
          <cell r="B163">
            <v>2061101</v>
          </cell>
          <cell r="C163">
            <v>2</v>
          </cell>
          <cell r="D163">
            <v>61101</v>
          </cell>
          <cell r="E163" t="str">
            <v>Глинозем</v>
          </cell>
        </row>
        <row r="164">
          <cell r="B164">
            <v>2611011</v>
          </cell>
          <cell r="C164">
            <v>2</v>
          </cell>
          <cell r="D164">
            <v>611011</v>
          </cell>
          <cell r="E164" t="str">
            <v xml:space="preserve"> - глинозем покупной </v>
          </cell>
        </row>
        <row r="165">
          <cell r="B165">
            <v>2611012</v>
          </cell>
          <cell r="C165">
            <v>2</v>
          </cell>
          <cell r="D165">
            <v>611012</v>
          </cell>
          <cell r="E165" t="str">
            <v xml:space="preserve"> - глинозем по толлингу</v>
          </cell>
        </row>
        <row r="166">
          <cell r="B166">
            <v>2000000</v>
          </cell>
          <cell r="C166">
            <v>2</v>
          </cell>
          <cell r="D166">
            <v>0</v>
          </cell>
          <cell r="E166">
            <v>0</v>
          </cell>
        </row>
        <row r="167">
          <cell r="B167">
            <v>2061103</v>
          </cell>
          <cell r="C167">
            <v>2</v>
          </cell>
          <cell r="D167">
            <v>61103</v>
          </cell>
          <cell r="E167" t="str">
            <v>Криолит</v>
          </cell>
        </row>
        <row r="168">
          <cell r="B168">
            <v>2061104</v>
          </cell>
          <cell r="C168">
            <v>2</v>
          </cell>
          <cell r="D168">
            <v>61104</v>
          </cell>
          <cell r="E168" t="str">
            <v>Алюминий фтористый (ALF3)</v>
          </cell>
        </row>
        <row r="169">
          <cell r="B169">
            <v>2611041</v>
          </cell>
          <cell r="C169">
            <v>2</v>
          </cell>
          <cell r="D169">
            <v>611041</v>
          </cell>
          <cell r="E169" t="str">
            <v xml:space="preserve"> -  ALF3 покупной</v>
          </cell>
        </row>
        <row r="170">
          <cell r="B170">
            <v>2611042</v>
          </cell>
          <cell r="C170">
            <v>2</v>
          </cell>
          <cell r="D170">
            <v>611042</v>
          </cell>
          <cell r="E170" t="str">
            <v xml:space="preserve"> - ALF3 от ЗФА</v>
          </cell>
        </row>
        <row r="171">
          <cell r="B171">
            <v>2611043</v>
          </cell>
          <cell r="C171">
            <v>2</v>
          </cell>
          <cell r="D171">
            <v>611043</v>
          </cell>
          <cell r="E171" t="str">
            <v xml:space="preserve"> - ALF3 по толлингу</v>
          </cell>
        </row>
        <row r="172">
          <cell r="B172">
            <v>2061105</v>
          </cell>
          <cell r="C172">
            <v>2</v>
          </cell>
          <cell r="D172">
            <v>61105</v>
          </cell>
          <cell r="E172" t="str">
            <v>Фтористый кальций</v>
          </cell>
        </row>
        <row r="173">
          <cell r="B173">
            <v>2061106</v>
          </cell>
          <cell r="C173">
            <v>2</v>
          </cell>
          <cell r="D173">
            <v>61106</v>
          </cell>
          <cell r="E173" t="str">
            <v>Анодные блоки</v>
          </cell>
        </row>
        <row r="174">
          <cell r="B174">
            <v>2061107</v>
          </cell>
          <cell r="C174">
            <v>2</v>
          </cell>
          <cell r="D174">
            <v>61107</v>
          </cell>
          <cell r="E174" t="str">
            <v>Хлористый натрий</v>
          </cell>
        </row>
        <row r="175">
          <cell r="B175">
            <v>2061108</v>
          </cell>
          <cell r="C175">
            <v>2</v>
          </cell>
          <cell r="D175">
            <v>61108</v>
          </cell>
          <cell r="E175" t="str">
            <v>Сода кальцинированная</v>
          </cell>
        </row>
        <row r="176">
          <cell r="B176">
            <v>2061109</v>
          </cell>
          <cell r="C176">
            <v>2</v>
          </cell>
          <cell r="D176">
            <v>61109</v>
          </cell>
          <cell r="E176" t="str">
            <v>Сода каустическая</v>
          </cell>
        </row>
        <row r="177">
          <cell r="B177">
            <v>2061110</v>
          </cell>
          <cell r="C177">
            <v>2</v>
          </cell>
          <cell r="D177">
            <v>61110</v>
          </cell>
          <cell r="E177" t="str">
            <v>Барий хлористый</v>
          </cell>
        </row>
        <row r="178">
          <cell r="B178">
            <v>2061111</v>
          </cell>
          <cell r="C178">
            <v>2</v>
          </cell>
          <cell r="D178">
            <v>61111</v>
          </cell>
          <cell r="E178" t="str">
            <v>Гидроокись</v>
          </cell>
        </row>
        <row r="179">
          <cell r="B179">
            <v>2061112</v>
          </cell>
          <cell r="C179">
            <v>2</v>
          </cell>
          <cell r="D179">
            <v>61112</v>
          </cell>
          <cell r="E179" t="str">
            <v xml:space="preserve">Медь </v>
          </cell>
        </row>
        <row r="180">
          <cell r="B180">
            <v>2061113</v>
          </cell>
          <cell r="C180">
            <v>2</v>
          </cell>
          <cell r="D180">
            <v>61113</v>
          </cell>
          <cell r="E180" t="str">
            <v>Графит</v>
          </cell>
        </row>
        <row r="181">
          <cell r="B181">
            <v>2061114</v>
          </cell>
          <cell r="C181">
            <v>2</v>
          </cell>
          <cell r="D181">
            <v>61114</v>
          </cell>
          <cell r="E181" t="str">
            <v>Титановая губка</v>
          </cell>
        </row>
        <row r="182">
          <cell r="B182">
            <v>2061115</v>
          </cell>
          <cell r="C182">
            <v>2</v>
          </cell>
          <cell r="D182">
            <v>61115</v>
          </cell>
          <cell r="E182" t="str">
            <v>Кокс сырой</v>
          </cell>
        </row>
        <row r="183">
          <cell r="B183">
            <v>2611151</v>
          </cell>
          <cell r="C183">
            <v>2</v>
          </cell>
          <cell r="D183">
            <v>611151</v>
          </cell>
          <cell r="E183" t="str">
            <v xml:space="preserve"> - кокс сырой покупной </v>
          </cell>
        </row>
        <row r="184">
          <cell r="B184">
            <v>2611152</v>
          </cell>
          <cell r="C184">
            <v>2</v>
          </cell>
          <cell r="D184">
            <v>611152</v>
          </cell>
          <cell r="E184" t="str">
            <v xml:space="preserve"> - кокс сырой по толлингу</v>
          </cell>
        </row>
        <row r="185">
          <cell r="B185">
            <v>2061116</v>
          </cell>
          <cell r="C185">
            <v>2</v>
          </cell>
          <cell r="D185">
            <v>61116</v>
          </cell>
          <cell r="E185" t="str">
            <v>Кокс прокаленный</v>
          </cell>
        </row>
        <row r="186">
          <cell r="B186">
            <v>2611161</v>
          </cell>
          <cell r="C186">
            <v>2</v>
          </cell>
          <cell r="D186">
            <v>611161</v>
          </cell>
          <cell r="E186" t="str">
            <v xml:space="preserve"> - кокс прокаленный покупной</v>
          </cell>
        </row>
        <row r="187">
          <cell r="B187">
            <v>2611162</v>
          </cell>
          <cell r="C187">
            <v>2</v>
          </cell>
          <cell r="D187">
            <v>611162</v>
          </cell>
          <cell r="E187" t="str">
            <v xml:space="preserve"> - кокс прокаленный по толлингу</v>
          </cell>
        </row>
        <row r="188">
          <cell r="B188">
            <v>2061117</v>
          </cell>
          <cell r="C188">
            <v>2</v>
          </cell>
          <cell r="D188">
            <v>61117</v>
          </cell>
          <cell r="E188" t="str">
            <v>Пек каменноугольный</v>
          </cell>
        </row>
        <row r="189">
          <cell r="B189">
            <v>2611171</v>
          </cell>
          <cell r="C189">
            <v>2</v>
          </cell>
          <cell r="D189">
            <v>611171</v>
          </cell>
          <cell r="E189" t="str">
            <v xml:space="preserve"> - пек покупной</v>
          </cell>
        </row>
        <row r="190">
          <cell r="B190">
            <v>2611172</v>
          </cell>
          <cell r="C190">
            <v>2</v>
          </cell>
          <cell r="D190">
            <v>611172</v>
          </cell>
          <cell r="E190" t="str">
            <v xml:space="preserve"> - пек по толлингу</v>
          </cell>
        </row>
        <row r="191">
          <cell r="B191">
            <v>2061118</v>
          </cell>
          <cell r="C191">
            <v>2</v>
          </cell>
          <cell r="D191">
            <v>61118</v>
          </cell>
          <cell r="E191" t="str">
            <v>Глиноземная шихта</v>
          </cell>
        </row>
        <row r="192">
          <cell r="B192">
            <v>2061119</v>
          </cell>
          <cell r="C192">
            <v>2</v>
          </cell>
          <cell r="D192">
            <v>61119</v>
          </cell>
          <cell r="E192" t="str">
            <v>Пена угольная</v>
          </cell>
        </row>
        <row r="193">
          <cell r="B193">
            <v>2061120</v>
          </cell>
          <cell r="C193">
            <v>2</v>
          </cell>
          <cell r="D193">
            <v>61120</v>
          </cell>
          <cell r="E193" t="str">
            <v>Огарки</v>
          </cell>
        </row>
        <row r="194">
          <cell r="B194">
            <v>2061122</v>
          </cell>
          <cell r="C194">
            <v>2</v>
          </cell>
          <cell r="D194">
            <v>61122</v>
          </cell>
          <cell r="E194" t="str">
            <v>Подовые коржи</v>
          </cell>
        </row>
        <row r="195">
          <cell r="B195">
            <v>2061123</v>
          </cell>
          <cell r="C195">
            <v>2</v>
          </cell>
          <cell r="D195">
            <v>61123</v>
          </cell>
          <cell r="E195" t="str">
            <v>Сколы анодов</v>
          </cell>
        </row>
        <row r="196">
          <cell r="B196">
            <v>2061121</v>
          </cell>
          <cell r="C196">
            <v>2</v>
          </cell>
          <cell r="D196">
            <v>61121</v>
          </cell>
          <cell r="E196" t="str">
            <v>Угольная футеровка</v>
          </cell>
        </row>
        <row r="197">
          <cell r="B197">
            <v>2061124</v>
          </cell>
          <cell r="C197">
            <v>2</v>
          </cell>
          <cell r="D197">
            <v>61124</v>
          </cell>
          <cell r="E197" t="str">
            <v>"Пушенка"</v>
          </cell>
        </row>
        <row r="198">
          <cell r="B198">
            <v>2061125</v>
          </cell>
          <cell r="C198">
            <v>2</v>
          </cell>
          <cell r="D198">
            <v>61125</v>
          </cell>
          <cell r="E198" t="str">
            <v xml:space="preserve">Электролитная корочка </v>
          </cell>
        </row>
        <row r="199">
          <cell r="B199">
            <v>2061130</v>
          </cell>
          <cell r="C199">
            <v>2</v>
          </cell>
          <cell r="D199">
            <v>61130</v>
          </cell>
          <cell r="E199" t="str">
            <v>Завод Фтористого Алюминия</v>
          </cell>
        </row>
        <row r="200">
          <cell r="B200">
            <v>2611301</v>
          </cell>
          <cell r="C200">
            <v>2</v>
          </cell>
          <cell r="D200">
            <v>611301</v>
          </cell>
          <cell r="E200" t="str">
            <v xml:space="preserve"> - гидроокись</v>
          </cell>
        </row>
        <row r="201">
          <cell r="B201">
            <v>2611302</v>
          </cell>
          <cell r="C201">
            <v>2</v>
          </cell>
          <cell r="D201">
            <v>611302</v>
          </cell>
          <cell r="E201" t="str">
            <v xml:space="preserve"> - кислота серная</v>
          </cell>
        </row>
        <row r="202">
          <cell r="B202">
            <v>2611303</v>
          </cell>
          <cell r="C202">
            <v>2</v>
          </cell>
          <cell r="D202">
            <v>611303</v>
          </cell>
          <cell r="E202" t="str">
            <v xml:space="preserve"> - олеум</v>
          </cell>
        </row>
        <row r="203">
          <cell r="B203">
            <v>2611304</v>
          </cell>
          <cell r="C203">
            <v>2</v>
          </cell>
          <cell r="D203">
            <v>611304</v>
          </cell>
          <cell r="E203" t="str">
            <v xml:space="preserve"> - фтористый кальций </v>
          </cell>
        </row>
        <row r="204">
          <cell r="B204">
            <v>2611305</v>
          </cell>
          <cell r="C204">
            <v>2</v>
          </cell>
          <cell r="D204">
            <v>611305</v>
          </cell>
          <cell r="E204" t="str">
            <v xml:space="preserve"> - пыль белитоизвестняковая</v>
          </cell>
        </row>
        <row r="205">
          <cell r="B205">
            <v>2611306</v>
          </cell>
          <cell r="C205">
            <v>2</v>
          </cell>
          <cell r="D205">
            <v>611306</v>
          </cell>
          <cell r="E205" t="str">
            <v xml:space="preserve"> - молоко известковое</v>
          </cell>
        </row>
        <row r="206">
          <cell r="B206">
            <v>2006112</v>
          </cell>
          <cell r="C206">
            <v>2</v>
          </cell>
          <cell r="D206">
            <v>6112</v>
          </cell>
          <cell r="E206" t="str">
            <v xml:space="preserve">Таможенные платежи </v>
          </cell>
        </row>
        <row r="207">
          <cell r="B207">
            <v>2611201</v>
          </cell>
          <cell r="C207">
            <v>2</v>
          </cell>
          <cell r="D207">
            <v>611201</v>
          </cell>
          <cell r="E207" t="str">
            <v xml:space="preserve"> - за сырье</v>
          </cell>
        </row>
        <row r="208">
          <cell r="B208">
            <v>2611202</v>
          </cell>
          <cell r="C208">
            <v>2</v>
          </cell>
          <cell r="D208">
            <v>611202</v>
          </cell>
          <cell r="E208" t="str">
            <v xml:space="preserve"> - за металл</v>
          </cell>
        </row>
        <row r="209">
          <cell r="B209">
            <v>2611203</v>
          </cell>
          <cell r="C209">
            <v>2</v>
          </cell>
          <cell r="D209">
            <v>611203</v>
          </cell>
          <cell r="E209" t="str">
            <v xml:space="preserve"> - прочие</v>
          </cell>
        </row>
        <row r="210">
          <cell r="B210">
            <v>2006113</v>
          </cell>
          <cell r="C210">
            <v>2</v>
          </cell>
          <cell r="D210">
            <v>6113</v>
          </cell>
          <cell r="E210" t="str">
            <v xml:space="preserve">Транспортные  расходы </v>
          </cell>
        </row>
        <row r="211">
          <cell r="B211" t="e">
            <v>#VALUE!</v>
          </cell>
          <cell r="C211">
            <v>2</v>
          </cell>
          <cell r="D211" t="str">
            <v>611(??)</v>
          </cell>
          <cell r="E211" t="str">
            <v>ИТОГО (??)</v>
          </cell>
        </row>
        <row r="212">
          <cell r="B212">
            <v>2000000</v>
          </cell>
          <cell r="C212">
            <v>2</v>
          </cell>
          <cell r="D212">
            <v>0</v>
          </cell>
          <cell r="E212">
            <v>0</v>
          </cell>
        </row>
        <row r="213">
          <cell r="B213" t="e">
            <v>#VALUE!</v>
          </cell>
          <cell r="C213">
            <v>2</v>
          </cell>
          <cell r="D213" t="str">
            <v>6112(??)</v>
          </cell>
          <cell r="E213" t="str">
            <v>Таможенные платежи по сырью</v>
          </cell>
        </row>
        <row r="214">
          <cell r="B214" t="e">
            <v>#VALUE!</v>
          </cell>
          <cell r="C214">
            <v>2</v>
          </cell>
          <cell r="D214" t="str">
            <v>6113(??)</v>
          </cell>
          <cell r="E214" t="str">
            <v>Ж/д тариф по перевозке сырья</v>
          </cell>
        </row>
        <row r="215">
          <cell r="B215">
            <v>2000000</v>
          </cell>
          <cell r="C215">
            <v>2</v>
          </cell>
          <cell r="D215">
            <v>0</v>
          </cell>
          <cell r="E215">
            <v>0</v>
          </cell>
        </row>
        <row r="216">
          <cell r="B216">
            <v>2006121</v>
          </cell>
          <cell r="C216">
            <v>2</v>
          </cell>
          <cell r="D216">
            <v>6121</v>
          </cell>
          <cell r="E216" t="str">
            <v xml:space="preserve">Топливо </v>
          </cell>
        </row>
        <row r="217">
          <cell r="B217">
            <v>2061211</v>
          </cell>
          <cell r="C217">
            <v>2</v>
          </cell>
          <cell r="D217">
            <v>61211</v>
          </cell>
          <cell r="E217" t="str">
            <v xml:space="preserve"> - мазут</v>
          </cell>
        </row>
        <row r="218">
          <cell r="B218">
            <v>2061212</v>
          </cell>
          <cell r="C218">
            <v>2</v>
          </cell>
          <cell r="D218">
            <v>61212</v>
          </cell>
          <cell r="E218" t="str">
            <v xml:space="preserve"> - газ</v>
          </cell>
        </row>
        <row r="219">
          <cell r="B219">
            <v>2061213</v>
          </cell>
          <cell r="C219">
            <v>2</v>
          </cell>
          <cell r="D219">
            <v>61213</v>
          </cell>
          <cell r="E219" t="str">
            <v xml:space="preserve"> - дизтопливо</v>
          </cell>
        </row>
        <row r="220">
          <cell r="B220">
            <v>2061214</v>
          </cell>
          <cell r="C220">
            <v>2</v>
          </cell>
          <cell r="D220">
            <v>61214</v>
          </cell>
          <cell r="E220" t="str">
            <v xml:space="preserve"> - бензин</v>
          </cell>
        </row>
        <row r="221">
          <cell r="B221">
            <v>2061215</v>
          </cell>
          <cell r="C221">
            <v>2</v>
          </cell>
          <cell r="D221">
            <v>61215</v>
          </cell>
          <cell r="E221" t="str">
            <v xml:space="preserve"> - ГСМ</v>
          </cell>
        </row>
        <row r="222">
          <cell r="B222">
            <v>2061219</v>
          </cell>
          <cell r="C222">
            <v>2</v>
          </cell>
          <cell r="D222">
            <v>61219</v>
          </cell>
          <cell r="E222" t="str">
            <v xml:space="preserve"> - топливо прочее</v>
          </cell>
        </row>
        <row r="223">
          <cell r="B223">
            <v>2000000</v>
          </cell>
          <cell r="C223">
            <v>2</v>
          </cell>
          <cell r="D223">
            <v>0</v>
          </cell>
          <cell r="E223">
            <v>0</v>
          </cell>
        </row>
        <row r="224">
          <cell r="B224">
            <v>2006122</v>
          </cell>
          <cell r="C224">
            <v>2</v>
          </cell>
          <cell r="D224">
            <v>6122</v>
          </cell>
          <cell r="E224" t="str">
            <v>Материалы на ремонт электролизеров</v>
          </cell>
        </row>
        <row r="225">
          <cell r="B225">
            <v>2061221</v>
          </cell>
          <cell r="C225">
            <v>2</v>
          </cell>
          <cell r="D225">
            <v>61221</v>
          </cell>
          <cell r="E225" t="str">
            <v xml:space="preserve"> - гасильный шест</v>
          </cell>
        </row>
        <row r="226">
          <cell r="B226">
            <v>2061222</v>
          </cell>
          <cell r="C226">
            <v>2</v>
          </cell>
          <cell r="D226">
            <v>61222</v>
          </cell>
          <cell r="E226" t="str">
            <v xml:space="preserve"> - блоки угольные</v>
          </cell>
        </row>
        <row r="227">
          <cell r="B227">
            <v>2061223</v>
          </cell>
          <cell r="C227">
            <v>2</v>
          </cell>
          <cell r="D227">
            <v>61223</v>
          </cell>
          <cell r="E227" t="str">
            <v xml:space="preserve"> - масса подовая</v>
          </cell>
        </row>
        <row r="228">
          <cell r="B228">
            <v>2061224</v>
          </cell>
          <cell r="C228">
            <v>2</v>
          </cell>
          <cell r="D228">
            <v>61224</v>
          </cell>
          <cell r="E228" t="str">
            <v xml:space="preserve"> - кирпич шамотный</v>
          </cell>
        </row>
        <row r="229">
          <cell r="B229">
            <v>2061225</v>
          </cell>
          <cell r="C229">
            <v>2</v>
          </cell>
          <cell r="D229">
            <v>61225</v>
          </cell>
          <cell r="E229" t="str">
            <v xml:space="preserve"> - блюмсы</v>
          </cell>
        </row>
        <row r="230">
          <cell r="B230">
            <v>2061226</v>
          </cell>
          <cell r="C230">
            <v>2</v>
          </cell>
          <cell r="D230">
            <v>61226</v>
          </cell>
          <cell r="E230" t="str">
            <v xml:space="preserve"> - гипс</v>
          </cell>
        </row>
        <row r="231">
          <cell r="B231">
            <v>2061227</v>
          </cell>
          <cell r="C231">
            <v>2</v>
          </cell>
          <cell r="D231">
            <v>61227</v>
          </cell>
          <cell r="E231" t="str">
            <v xml:space="preserve"> - сетка</v>
          </cell>
        </row>
        <row r="232">
          <cell r="B232">
            <v>2061229</v>
          </cell>
          <cell r="C232">
            <v>2</v>
          </cell>
          <cell r="D232">
            <v>61229</v>
          </cell>
          <cell r="E232" t="str">
            <v xml:space="preserve"> - прочие материалы (коммерция)</v>
          </cell>
        </row>
        <row r="233">
          <cell r="B233">
            <v>2006123</v>
          </cell>
          <cell r="C233">
            <v>2</v>
          </cell>
          <cell r="D233">
            <v>6123</v>
          </cell>
          <cell r="E233" t="str">
            <v xml:space="preserve"> - спецодежда</v>
          </cell>
        </row>
        <row r="234">
          <cell r="B234">
            <v>2000612</v>
          </cell>
          <cell r="C234">
            <v>2</v>
          </cell>
          <cell r="D234">
            <v>612</v>
          </cell>
          <cell r="E234" t="str">
            <v>Итого (стр6121 + стр6122 + стр6123)</v>
          </cell>
        </row>
        <row r="235">
          <cell r="B235">
            <v>2000613</v>
          </cell>
          <cell r="C235">
            <v>2</v>
          </cell>
          <cell r="D235">
            <v>613</v>
          </cell>
          <cell r="E235" t="str">
            <v xml:space="preserve"> - на металл</v>
          </cell>
        </row>
        <row r="236">
          <cell r="B236">
            <v>2000614</v>
          </cell>
          <cell r="C236">
            <v>2</v>
          </cell>
          <cell r="D236">
            <v>614</v>
          </cell>
          <cell r="E236" t="str">
            <v>Портовые расходы (экспорт алюминия)</v>
          </cell>
        </row>
        <row r="237">
          <cell r="B237">
            <v>2000615</v>
          </cell>
          <cell r="C237">
            <v>2</v>
          </cell>
          <cell r="D237">
            <v>615</v>
          </cell>
          <cell r="E237" t="str">
            <v xml:space="preserve"> - на сырье</v>
          </cell>
        </row>
        <row r="238">
          <cell r="B238">
            <v>2000616</v>
          </cell>
          <cell r="C238">
            <v>2</v>
          </cell>
          <cell r="D238">
            <v>616</v>
          </cell>
          <cell r="E238" t="str">
            <v xml:space="preserve"> - прочие</v>
          </cell>
        </row>
        <row r="239">
          <cell r="B239">
            <v>2000619</v>
          </cell>
          <cell r="C239">
            <v>2</v>
          </cell>
          <cell r="D239">
            <v>619</v>
          </cell>
          <cell r="E239" t="str">
            <v>Прочие денежные расходы</v>
          </cell>
        </row>
        <row r="240">
          <cell r="B240">
            <v>2006191</v>
          </cell>
          <cell r="C240">
            <v>2</v>
          </cell>
          <cell r="D240">
            <v>6191</v>
          </cell>
          <cell r="E240" t="str">
            <v>Услуги КрАМЗа по пер-ке Т-образки</v>
          </cell>
        </row>
        <row r="241">
          <cell r="B241">
            <v>2006192</v>
          </cell>
          <cell r="C241">
            <v>2</v>
          </cell>
          <cell r="D241">
            <v>6192</v>
          </cell>
          <cell r="E241" t="str">
            <v>Оплата Компановской глины</v>
          </cell>
        </row>
        <row r="242">
          <cell r="B242" t="e">
            <v>#VALUE!</v>
          </cell>
          <cell r="C242">
            <v>2</v>
          </cell>
          <cell r="D242" t="str">
            <v>61 (??)</v>
          </cell>
          <cell r="E242" t="str">
            <v>ВСЕГО расходов за счет себестоимости</v>
          </cell>
        </row>
        <row r="243">
          <cell r="B243">
            <v>2000062</v>
          </cell>
          <cell r="C243">
            <v>2</v>
          </cell>
          <cell r="D243">
            <v>62</v>
          </cell>
          <cell r="E243" t="str">
            <v>РАСХОДЫ ЗА СЧЕТ ПРИБЫЛИ</v>
          </cell>
        </row>
        <row r="244">
          <cell r="B244">
            <v>2000621</v>
          </cell>
          <cell r="C244">
            <v>2</v>
          </cell>
          <cell r="D244">
            <v>621</v>
          </cell>
          <cell r="E244" t="str">
            <v>Производственное развитие, реконструкция, техперевооружение и приобретение оборудования</v>
          </cell>
        </row>
        <row r="245">
          <cell r="B245" t="e">
            <v>#VALUE!</v>
          </cell>
          <cell r="C245">
            <v>2</v>
          </cell>
          <cell r="D245" t="str">
            <v>6(??)</v>
          </cell>
          <cell r="E245" t="str">
            <v>ВСЕГО расходов</v>
          </cell>
        </row>
        <row r="246">
          <cell r="B246">
            <v>2000007</v>
          </cell>
          <cell r="C246">
            <v>2</v>
          </cell>
          <cell r="D246">
            <v>7</v>
          </cell>
          <cell r="E246" t="str">
            <v>НЕЗАЩИЩЕННЫЕ СТАТЬИ</v>
          </cell>
        </row>
        <row r="247">
          <cell r="B247">
            <v>2000071</v>
          </cell>
          <cell r="C247">
            <v>2</v>
          </cell>
          <cell r="D247">
            <v>71</v>
          </cell>
          <cell r="E247" t="str">
            <v>РАСХОДЫ ЗА СЧЕТ СЕБЕСТОИМОСТИ</v>
          </cell>
        </row>
        <row r="248">
          <cell r="B248">
            <v>2000711</v>
          </cell>
          <cell r="C248">
            <v>2</v>
          </cell>
          <cell r="D248">
            <v>711</v>
          </cell>
          <cell r="E248" t="str">
            <v>Электроэнергия</v>
          </cell>
        </row>
        <row r="249">
          <cell r="B249">
            <v>2000712</v>
          </cell>
          <cell r="C249">
            <v>2</v>
          </cell>
          <cell r="D249">
            <v>712</v>
          </cell>
          <cell r="E249" t="str">
            <v>Сжатый воздух</v>
          </cell>
        </row>
        <row r="250">
          <cell r="B250">
            <v>2000713</v>
          </cell>
          <cell r="C250">
            <v>2</v>
          </cell>
          <cell r="D250">
            <v>713</v>
          </cell>
          <cell r="E250" t="str">
            <v>Вода</v>
          </cell>
        </row>
        <row r="251">
          <cell r="B251">
            <v>2000714</v>
          </cell>
          <cell r="C251">
            <v>2</v>
          </cell>
          <cell r="D251">
            <v>714</v>
          </cell>
          <cell r="E251" t="str">
            <v>Тепло</v>
          </cell>
        </row>
        <row r="252">
          <cell r="B252">
            <v>2000715</v>
          </cell>
          <cell r="C252">
            <v>2</v>
          </cell>
          <cell r="D252">
            <v>715</v>
          </cell>
          <cell r="E252" t="str">
            <v>Вспомогательные материалы</v>
          </cell>
        </row>
        <row r="253">
          <cell r="B253">
            <v>2000000</v>
          </cell>
          <cell r="C253">
            <v>2</v>
          </cell>
          <cell r="D253">
            <v>0</v>
          </cell>
          <cell r="E253">
            <v>0</v>
          </cell>
        </row>
        <row r="254">
          <cell r="B254">
            <v>2007151</v>
          </cell>
          <cell r="C254">
            <v>2</v>
          </cell>
          <cell r="D254">
            <v>7151</v>
          </cell>
          <cell r="E254" t="str">
            <v xml:space="preserve"> - кожух анодный</v>
          </cell>
        </row>
        <row r="255">
          <cell r="B255">
            <v>2007152</v>
          </cell>
          <cell r="C255">
            <v>2</v>
          </cell>
          <cell r="D255">
            <v>7152</v>
          </cell>
          <cell r="E255" t="str">
            <v xml:space="preserve"> - кожух катодный</v>
          </cell>
        </row>
        <row r="256">
          <cell r="B256">
            <v>2007153</v>
          </cell>
          <cell r="C256">
            <v>2</v>
          </cell>
          <cell r="D256">
            <v>7153</v>
          </cell>
          <cell r="E256" t="str">
            <v xml:space="preserve"> - штыри (шт.)</v>
          </cell>
        </row>
        <row r="257">
          <cell r="B257">
            <v>2007154</v>
          </cell>
          <cell r="C257">
            <v>2</v>
          </cell>
          <cell r="D257">
            <v>7154</v>
          </cell>
          <cell r="E257" t="str">
            <v xml:space="preserve"> - секции прямые</v>
          </cell>
        </row>
        <row r="258">
          <cell r="B258">
            <v>2007155</v>
          </cell>
          <cell r="C258">
            <v>2</v>
          </cell>
          <cell r="D258">
            <v>7155</v>
          </cell>
          <cell r="E258" t="str">
            <v xml:space="preserve"> - секции угловые</v>
          </cell>
        </row>
        <row r="259">
          <cell r="B259">
            <v>2007156</v>
          </cell>
          <cell r="C259">
            <v>2</v>
          </cell>
          <cell r="D259">
            <v>7156</v>
          </cell>
          <cell r="E259" t="str">
            <v xml:space="preserve"> - труба прямая</v>
          </cell>
        </row>
        <row r="260">
          <cell r="B260">
            <v>2007157</v>
          </cell>
          <cell r="C260">
            <v>2</v>
          </cell>
          <cell r="D260">
            <v>7157</v>
          </cell>
          <cell r="E260" t="str">
            <v xml:space="preserve"> - труба шаровая</v>
          </cell>
        </row>
        <row r="261">
          <cell r="B261">
            <v>2007159</v>
          </cell>
          <cell r="C261">
            <v>2</v>
          </cell>
          <cell r="D261">
            <v>7159</v>
          </cell>
          <cell r="E261" t="str">
            <v xml:space="preserve"> - прочие материалы (произ-во)</v>
          </cell>
        </row>
        <row r="262">
          <cell r="B262">
            <v>2000716</v>
          </cell>
          <cell r="C262">
            <v>2</v>
          </cell>
          <cell r="D262">
            <v>716</v>
          </cell>
          <cell r="E262" t="str">
            <v>Расходы на ремонты подрядным организациям</v>
          </cell>
        </row>
        <row r="263">
          <cell r="B263">
            <v>2007161</v>
          </cell>
          <cell r="C263">
            <v>2</v>
          </cell>
          <cell r="D263">
            <v>7161</v>
          </cell>
          <cell r="E263" t="str">
            <v xml:space="preserve"> - для основных цехов </v>
          </cell>
        </row>
        <row r="264">
          <cell r="B264">
            <v>2007162</v>
          </cell>
          <cell r="C264">
            <v>2</v>
          </cell>
          <cell r="D264">
            <v>7162</v>
          </cell>
          <cell r="E264" t="str">
            <v xml:space="preserve"> - для других нужд </v>
          </cell>
        </row>
        <row r="265">
          <cell r="B265">
            <v>2000717</v>
          </cell>
          <cell r="C265">
            <v>2</v>
          </cell>
          <cell r="D265">
            <v>717</v>
          </cell>
          <cell r="E265" t="str">
            <v>Плата за нормативные выбросы</v>
          </cell>
        </row>
        <row r="266">
          <cell r="B266">
            <v>2000719</v>
          </cell>
          <cell r="C266">
            <v>2</v>
          </cell>
          <cell r="D266">
            <v>719</v>
          </cell>
          <cell r="E266" t="str">
            <v>Прочие материалы</v>
          </cell>
        </row>
        <row r="267">
          <cell r="B267">
            <v>2007191</v>
          </cell>
          <cell r="C267">
            <v>2</v>
          </cell>
          <cell r="D267">
            <v>7191</v>
          </cell>
          <cell r="E267" t="str">
            <v>Расходы по охране труда</v>
          </cell>
        </row>
        <row r="268">
          <cell r="B268">
            <v>2007192</v>
          </cell>
          <cell r="C268">
            <v>2</v>
          </cell>
          <cell r="D268">
            <v>7192</v>
          </cell>
          <cell r="E268" t="str">
            <v>Проверка приборов</v>
          </cell>
        </row>
        <row r="269">
          <cell r="B269">
            <v>2007193</v>
          </cell>
          <cell r="C269">
            <v>2</v>
          </cell>
          <cell r="D269">
            <v>7193</v>
          </cell>
          <cell r="E269" t="str">
            <v>Информационные услуги</v>
          </cell>
        </row>
        <row r="270">
          <cell r="B270">
            <v>2007194</v>
          </cell>
          <cell r="C270">
            <v>2</v>
          </cell>
          <cell r="D270">
            <v>7194</v>
          </cell>
          <cell r="E270" t="str">
            <v>Очистка сточных вод</v>
          </cell>
        </row>
        <row r="271">
          <cell r="B271">
            <v>2007196</v>
          </cell>
          <cell r="C271">
            <v>2</v>
          </cell>
          <cell r="D271">
            <v>7196</v>
          </cell>
          <cell r="E271" t="str">
            <v>Услуги дератизации и прочие</v>
          </cell>
        </row>
        <row r="272">
          <cell r="B272" t="e">
            <v>#VALUE!</v>
          </cell>
          <cell r="C272">
            <v>2</v>
          </cell>
          <cell r="D272" t="str">
            <v>71(??)</v>
          </cell>
          <cell r="E272" t="str">
            <v>Всего расходов за счет себестоимости</v>
          </cell>
        </row>
        <row r="273">
          <cell r="B273">
            <v>2000072</v>
          </cell>
          <cell r="C273">
            <v>2</v>
          </cell>
          <cell r="D273">
            <v>72</v>
          </cell>
          <cell r="E273" t="str">
            <v>РАСХОДЫ ЗА СЧЕТ ПРИБЫЛИ</v>
          </cell>
        </row>
        <row r="274">
          <cell r="B274">
            <v>2000721</v>
          </cell>
          <cell r="C274">
            <v>2</v>
          </cell>
          <cell r="D274">
            <v>721</v>
          </cell>
          <cell r="E274" t="str">
            <v>Капитальные вложения, в т.ч. :</v>
          </cell>
        </row>
        <row r="275">
          <cell r="B275">
            <v>2007211</v>
          </cell>
          <cell r="C275">
            <v>2</v>
          </cell>
          <cell r="D275">
            <v>7211</v>
          </cell>
          <cell r="E275" t="str">
            <v xml:space="preserve"> - СМР</v>
          </cell>
        </row>
        <row r="276">
          <cell r="B276">
            <v>2007212</v>
          </cell>
          <cell r="C276">
            <v>2</v>
          </cell>
          <cell r="D276">
            <v>7212</v>
          </cell>
          <cell r="E276" t="str">
            <v xml:space="preserve"> - оборудование</v>
          </cell>
        </row>
        <row r="277">
          <cell r="B277">
            <v>2007213</v>
          </cell>
          <cell r="C277">
            <v>2</v>
          </cell>
          <cell r="D277">
            <v>7213</v>
          </cell>
          <cell r="E277" t="str">
            <v>Отчисления на НИОКР</v>
          </cell>
        </row>
        <row r="278">
          <cell r="B278">
            <v>2000722</v>
          </cell>
          <cell r="C278">
            <v>2</v>
          </cell>
          <cell r="D278">
            <v>722</v>
          </cell>
          <cell r="E278" t="str">
            <v>Плата за сверхнормативные выбросы</v>
          </cell>
        </row>
        <row r="279">
          <cell r="B279" t="e">
            <v>#VALUE!</v>
          </cell>
          <cell r="C279">
            <v>2</v>
          </cell>
          <cell r="D279" t="str">
            <v>72(??)</v>
          </cell>
          <cell r="E279" t="str">
            <v>Всего расходов за счет прибыли</v>
          </cell>
        </row>
        <row r="280">
          <cell r="B280" t="e">
            <v>#VALUE!</v>
          </cell>
          <cell r="C280">
            <v>2</v>
          </cell>
          <cell r="D280" t="str">
            <v>7(??)</v>
          </cell>
          <cell r="E280" t="str">
            <v>ВСЕГО расходов</v>
          </cell>
        </row>
        <row r="281">
          <cell r="B281">
            <v>2000000</v>
          </cell>
          <cell r="C281">
            <v>2</v>
          </cell>
          <cell r="D281">
            <v>0</v>
          </cell>
          <cell r="E281">
            <v>0</v>
          </cell>
        </row>
        <row r="282">
          <cell r="B282">
            <v>2000008</v>
          </cell>
          <cell r="C282">
            <v>2</v>
          </cell>
          <cell r="D282">
            <v>8</v>
          </cell>
          <cell r="E282" t="str">
            <v>ДИРЕКТОР ПО ФИНАНСАМ</v>
          </cell>
        </row>
        <row r="283">
          <cell r="B283">
            <v>2000081</v>
          </cell>
          <cell r="C283">
            <v>2</v>
          </cell>
          <cell r="D283">
            <v>81</v>
          </cell>
          <cell r="E283" t="str">
            <v>РАСХОДЫ ЗА СЧЕТ СЕБЕСТОИМОСТИ</v>
          </cell>
        </row>
        <row r="284">
          <cell r="B284">
            <v>2000811</v>
          </cell>
          <cell r="C284">
            <v>2</v>
          </cell>
          <cell r="D284">
            <v>811</v>
          </cell>
          <cell r="E284" t="str">
            <v>Заработная плата</v>
          </cell>
        </row>
        <row r="285">
          <cell r="B285">
            <v>2000812</v>
          </cell>
          <cell r="C285">
            <v>2</v>
          </cell>
          <cell r="D285">
            <v>812</v>
          </cell>
          <cell r="E285" t="str">
            <v xml:space="preserve">Отчисления в социальные фонды </v>
          </cell>
        </row>
        <row r="286">
          <cell r="B286">
            <v>2008121</v>
          </cell>
          <cell r="C286">
            <v>2</v>
          </cell>
          <cell r="D286">
            <v>8121</v>
          </cell>
          <cell r="E286" t="str">
            <v xml:space="preserve"> - Пенсионный фонд</v>
          </cell>
        </row>
        <row r="287">
          <cell r="B287">
            <v>2008122</v>
          </cell>
          <cell r="C287">
            <v>2</v>
          </cell>
          <cell r="D287">
            <v>8122</v>
          </cell>
          <cell r="E287" t="str">
            <v xml:space="preserve"> - ФОМС</v>
          </cell>
        </row>
        <row r="288">
          <cell r="B288">
            <v>2008123</v>
          </cell>
          <cell r="C288">
            <v>2</v>
          </cell>
          <cell r="D288">
            <v>8123</v>
          </cell>
          <cell r="E288" t="str">
            <v xml:space="preserve"> - ФСС</v>
          </cell>
        </row>
        <row r="289">
          <cell r="B289">
            <v>2008124</v>
          </cell>
          <cell r="C289">
            <v>2</v>
          </cell>
          <cell r="D289">
            <v>8124</v>
          </cell>
          <cell r="E289" t="str">
            <v xml:space="preserve"> - Фонд занятости</v>
          </cell>
        </row>
        <row r="290">
          <cell r="B290">
            <v>2008125</v>
          </cell>
          <cell r="C290">
            <v>2</v>
          </cell>
          <cell r="D290">
            <v>8125</v>
          </cell>
          <cell r="E290" t="str">
            <v xml:space="preserve"> - Профком</v>
          </cell>
        </row>
        <row r="291">
          <cell r="B291">
            <v>2000000</v>
          </cell>
          <cell r="C291">
            <v>2</v>
          </cell>
          <cell r="D291">
            <v>0</v>
          </cell>
          <cell r="E291">
            <v>0</v>
          </cell>
        </row>
        <row r="292">
          <cell r="B292">
            <v>2000000</v>
          </cell>
          <cell r="C292">
            <v>2</v>
          </cell>
          <cell r="D292">
            <v>0</v>
          </cell>
          <cell r="E292">
            <v>0</v>
          </cell>
        </row>
        <row r="293">
          <cell r="B293">
            <v>2000813</v>
          </cell>
          <cell r="C293">
            <v>2</v>
          </cell>
          <cell r="D293">
            <v>813</v>
          </cell>
          <cell r="E293" t="str">
            <v>Налоги</v>
          </cell>
        </row>
        <row r="294">
          <cell r="B294">
            <v>2000000</v>
          </cell>
          <cell r="C294">
            <v>2</v>
          </cell>
          <cell r="D294">
            <v>0</v>
          </cell>
          <cell r="E294">
            <v>0</v>
          </cell>
        </row>
        <row r="295">
          <cell r="B295">
            <v>2081301</v>
          </cell>
          <cell r="C295">
            <v>2</v>
          </cell>
          <cell r="D295">
            <v>81301</v>
          </cell>
          <cell r="E295" t="str">
            <v xml:space="preserve"> - на пользователей автомобильных дорог</v>
          </cell>
        </row>
        <row r="296">
          <cell r="B296">
            <v>2081302</v>
          </cell>
          <cell r="C296">
            <v>2</v>
          </cell>
          <cell r="D296">
            <v>81302</v>
          </cell>
          <cell r="E296" t="str">
            <v xml:space="preserve"> - транспортный</v>
          </cell>
        </row>
        <row r="297">
          <cell r="B297">
            <v>2081303</v>
          </cell>
          <cell r="C297">
            <v>2</v>
          </cell>
          <cell r="D297">
            <v>81303</v>
          </cell>
          <cell r="E297" t="str">
            <v xml:space="preserve"> - за пользование недрами</v>
          </cell>
        </row>
        <row r="298">
          <cell r="B298">
            <v>2081304</v>
          </cell>
          <cell r="C298">
            <v>2</v>
          </cell>
          <cell r="D298">
            <v>81304</v>
          </cell>
          <cell r="E298" t="str">
            <v xml:space="preserve"> - на воспроизводство минерально-сырьевой базы</v>
          </cell>
        </row>
        <row r="299">
          <cell r="B299">
            <v>2081305</v>
          </cell>
          <cell r="C299">
            <v>2</v>
          </cell>
          <cell r="D299">
            <v>81305</v>
          </cell>
          <cell r="E299" t="str">
            <v xml:space="preserve"> - на землю</v>
          </cell>
        </row>
        <row r="300">
          <cell r="B300">
            <v>2081306</v>
          </cell>
          <cell r="C300">
            <v>2</v>
          </cell>
          <cell r="D300">
            <v>81306</v>
          </cell>
          <cell r="E300" t="str">
            <v>Плата за аренду земли</v>
          </cell>
        </row>
        <row r="301">
          <cell r="B301">
            <v>2081307</v>
          </cell>
          <cell r="C301">
            <v>2</v>
          </cell>
          <cell r="D301">
            <v>81307</v>
          </cell>
          <cell r="E301" t="str">
            <v xml:space="preserve"> - за воду</v>
          </cell>
        </row>
        <row r="302">
          <cell r="B302">
            <v>2081308</v>
          </cell>
          <cell r="C302">
            <v>2</v>
          </cell>
          <cell r="D302">
            <v>81308</v>
          </cell>
          <cell r="E302" t="str">
            <v xml:space="preserve"> - с владельцев транспортных средств</v>
          </cell>
        </row>
        <row r="303">
          <cell r="B303">
            <v>2081309</v>
          </cell>
          <cell r="C303">
            <v>2</v>
          </cell>
          <cell r="D303">
            <v>81309</v>
          </cell>
          <cell r="E303" t="str">
            <v xml:space="preserve"> - налог на приобретение а/тр, средств</v>
          </cell>
        </row>
        <row r="304">
          <cell r="B304">
            <v>2081310</v>
          </cell>
          <cell r="C304">
            <v>2</v>
          </cell>
          <cell r="D304">
            <v>81310</v>
          </cell>
          <cell r="E304" t="str">
            <v xml:space="preserve"> - налог на реализацию ГСМ</v>
          </cell>
        </row>
        <row r="305">
          <cell r="B305">
            <v>2081311</v>
          </cell>
          <cell r="C305">
            <v>2</v>
          </cell>
          <cell r="D305">
            <v>81311</v>
          </cell>
          <cell r="E305" t="str">
            <v xml:space="preserve"> - налог на добавленную стоимость</v>
          </cell>
        </row>
        <row r="306">
          <cell r="B306">
            <v>2081312</v>
          </cell>
          <cell r="C306">
            <v>2</v>
          </cell>
          <cell r="D306">
            <v>81312</v>
          </cell>
          <cell r="E306" t="str">
            <v xml:space="preserve"> - налог на доходы по дивидендам</v>
          </cell>
        </row>
        <row r="307">
          <cell r="B307">
            <v>2081313</v>
          </cell>
          <cell r="C307">
            <v>2</v>
          </cell>
          <cell r="D307">
            <v>81313</v>
          </cell>
          <cell r="E307" t="str">
            <v xml:space="preserve"> - налог на перепродажу</v>
          </cell>
        </row>
        <row r="308">
          <cell r="B308">
            <v>2000000</v>
          </cell>
          <cell r="C308">
            <v>2</v>
          </cell>
          <cell r="D308">
            <v>0</v>
          </cell>
          <cell r="E308" t="str">
            <v xml:space="preserve">   ИТОГО  (???)</v>
          </cell>
        </row>
        <row r="309">
          <cell r="B309">
            <v>2000814</v>
          </cell>
          <cell r="C309">
            <v>2</v>
          </cell>
          <cell r="D309">
            <v>814</v>
          </cell>
          <cell r="E309" t="str">
            <v>Банковские проценты</v>
          </cell>
        </row>
        <row r="310">
          <cell r="B310">
            <v>2000817</v>
          </cell>
          <cell r="C310">
            <v>2</v>
          </cell>
          <cell r="D310">
            <v>817</v>
          </cell>
          <cell r="E310">
            <v>0</v>
          </cell>
        </row>
        <row r="311">
          <cell r="B311">
            <v>2000818</v>
          </cell>
          <cell r="C311">
            <v>2</v>
          </cell>
          <cell r="D311">
            <v>818</v>
          </cell>
          <cell r="E311" t="str">
            <v>Представительские расходы</v>
          </cell>
        </row>
        <row r="312">
          <cell r="B312">
            <v>2000819</v>
          </cell>
          <cell r="C312">
            <v>2</v>
          </cell>
          <cell r="D312">
            <v>819</v>
          </cell>
          <cell r="E312" t="str">
            <v>Прочие расходы с\с (финансы)</v>
          </cell>
        </row>
        <row r="313">
          <cell r="B313">
            <v>2008191</v>
          </cell>
          <cell r="C313">
            <v>2</v>
          </cell>
          <cell r="D313">
            <v>8191</v>
          </cell>
          <cell r="E313" t="str">
            <v>Конторские, почтово-телеграфные расходы</v>
          </cell>
        </row>
        <row r="314">
          <cell r="B314">
            <v>2008192</v>
          </cell>
          <cell r="C314">
            <v>2</v>
          </cell>
          <cell r="D314">
            <v>8192</v>
          </cell>
          <cell r="E314" t="str">
            <v>Расходы по командировкам</v>
          </cell>
        </row>
        <row r="315">
          <cell r="B315">
            <v>2008194</v>
          </cell>
          <cell r="C315">
            <v>2</v>
          </cell>
          <cell r="D315">
            <v>8194</v>
          </cell>
          <cell r="E315" t="str">
            <v>Затраты по изобретательству и рационализации</v>
          </cell>
        </row>
        <row r="316">
          <cell r="B316">
            <v>2008193</v>
          </cell>
          <cell r="C316">
            <v>2</v>
          </cell>
          <cell r="D316">
            <v>8193</v>
          </cell>
          <cell r="E316" t="str">
            <v>Оплата услуг банка</v>
          </cell>
        </row>
        <row r="317">
          <cell r="B317">
            <v>2008195</v>
          </cell>
          <cell r="C317">
            <v>2</v>
          </cell>
          <cell r="D317">
            <v>8195</v>
          </cell>
          <cell r="E317" t="str">
            <v>Ведение реестра, аудиторские услуги</v>
          </cell>
        </row>
        <row r="318">
          <cell r="B318">
            <v>2008196</v>
          </cell>
          <cell r="C318">
            <v>2</v>
          </cell>
          <cell r="D318">
            <v>8196</v>
          </cell>
          <cell r="E318" t="str">
            <v>Выписка газет и журналов</v>
          </cell>
        </row>
        <row r="319">
          <cell r="B319">
            <v>2081304</v>
          </cell>
          <cell r="C319">
            <v>2</v>
          </cell>
          <cell r="D319">
            <v>81304</v>
          </cell>
          <cell r="E319" t="str">
            <v xml:space="preserve"> - на воспроизводство минерально-сырьевой базы</v>
          </cell>
        </row>
        <row r="320">
          <cell r="B320">
            <v>2081305</v>
          </cell>
          <cell r="C320">
            <v>2</v>
          </cell>
          <cell r="D320">
            <v>81305</v>
          </cell>
          <cell r="E320" t="str">
            <v xml:space="preserve"> - на землю</v>
          </cell>
        </row>
        <row r="321">
          <cell r="B321">
            <v>2081306</v>
          </cell>
          <cell r="C321">
            <v>2</v>
          </cell>
          <cell r="D321">
            <v>81306</v>
          </cell>
          <cell r="E321" t="str">
            <v>Плата за аренду земли</v>
          </cell>
        </row>
        <row r="322">
          <cell r="B322">
            <v>2081307</v>
          </cell>
          <cell r="C322">
            <v>2</v>
          </cell>
          <cell r="D322">
            <v>81307</v>
          </cell>
          <cell r="E322" t="str">
            <v xml:space="preserve"> - за воду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сметы"/>
      <sheetName val="учеты (сметы)"/>
      <sheetName val="приложение 1.1"/>
      <sheetName val="Программа"/>
      <sheetName val="приложение 1.1 (2012-2014)"/>
      <sheetName val="приложение 1.1 по квартал.2012"/>
      <sheetName val="приложение 1.1 (2012-2014) (2)"/>
      <sheetName val="приложение 1.1 (2013)"/>
      <sheetName val="приложение 1.1(2014)"/>
      <sheetName val="приложение 1.2. (2012)"/>
      <sheetName val="приложение 1.2. (2013)"/>
      <sheetName val="приложение 1.2. (2014)"/>
      <sheetName val="приложение 1.3"/>
      <sheetName val="приложение 1.4"/>
      <sheetName val="Лист1"/>
      <sheetName val="приложение 1.4 (2)"/>
      <sheetName val="приложение 2.2"/>
    </sheetNames>
    <sheetDataSet>
      <sheetData sheetId="0"/>
      <sheetData sheetId="1"/>
      <sheetData sheetId="2"/>
      <sheetData sheetId="3">
        <row r="22">
          <cell r="D22" t="str">
            <v>Установка учетов с АСКУЭ на границе балансовой принадлежности с потребителями, запитанными кабельными линиями от трансформаторных подстанций</v>
          </cell>
          <cell r="O22">
            <v>1471</v>
          </cell>
          <cell r="Q22">
            <v>21222.87</v>
          </cell>
          <cell r="R22">
            <v>100.25</v>
          </cell>
          <cell r="S22">
            <v>3682.22</v>
          </cell>
        </row>
        <row r="23">
          <cell r="D23" t="str">
            <v>Установка учетов с АСКУЭ на границе балансовой принадлежности с потребителями, запитанными от воздушных линий 0,4 кВ</v>
          </cell>
          <cell r="O23">
            <v>6255</v>
          </cell>
          <cell r="Q23">
            <v>8043.49</v>
          </cell>
          <cell r="R23">
            <v>37675.440000000002</v>
          </cell>
          <cell r="S23">
            <v>9781.67</v>
          </cell>
        </row>
        <row r="24">
          <cell r="D24" t="str">
            <v>Монтаж устройств передачи данных для АСКУЭ в ТП</v>
          </cell>
          <cell r="O24">
            <v>293</v>
          </cell>
          <cell r="Q24">
            <v>9752.82</v>
          </cell>
          <cell r="R24">
            <v>1997.64</v>
          </cell>
          <cell r="S24">
            <v>4430.28</v>
          </cell>
        </row>
        <row r="25">
          <cell r="D25" t="str">
            <v>Монтаж системы сигнализации в трансформаторной подстанции</v>
          </cell>
          <cell r="O25">
            <v>600</v>
          </cell>
          <cell r="Q25">
            <v>4602.04</v>
          </cell>
          <cell r="R25">
            <v>4650.7299999999996</v>
          </cell>
          <cell r="S25">
            <v>2243.52</v>
          </cell>
        </row>
        <row r="29">
          <cell r="D29" t="str">
            <v>ул. Б.Подгорная - ул.Р.Люксембург</v>
          </cell>
          <cell r="Q29">
            <v>9295.0019500000017</v>
          </cell>
          <cell r="T29">
            <v>9295.0019500000017</v>
          </cell>
        </row>
        <row r="30">
          <cell r="D30" t="str">
            <v>ул. Б.Хмельницкого (строительная часть)</v>
          </cell>
          <cell r="R30">
            <v>2089.8130303000003</v>
          </cell>
          <cell r="T30">
            <v>2089.8130303000003</v>
          </cell>
        </row>
        <row r="31">
          <cell r="D31" t="str">
            <v>ул. Б. Хмельницкого (оборудование РП)</v>
          </cell>
          <cell r="S31">
            <v>8742.7010100000007</v>
          </cell>
          <cell r="T31">
            <v>8742.7010100000007</v>
          </cell>
        </row>
        <row r="32">
          <cell r="D32" t="str">
            <v>мкр. Солнечная долина</v>
          </cell>
          <cell r="S32">
            <v>10430.479310000001</v>
          </cell>
          <cell r="T32">
            <v>10430.479310000001</v>
          </cell>
        </row>
        <row r="35">
          <cell r="D35" t="str">
            <v>мкр. 9 Солнечный (КПД № 5,6)</v>
          </cell>
          <cell r="Q35">
            <v>2230.708126</v>
          </cell>
          <cell r="T35">
            <v>2230.708126</v>
          </cell>
        </row>
        <row r="36">
          <cell r="D36" t="str">
            <v>ул. Красноармейская 128</v>
          </cell>
          <cell r="Q36">
            <v>2045.7879637600004</v>
          </cell>
          <cell r="T36">
            <v>2045.7879637600004</v>
          </cell>
        </row>
        <row r="37">
          <cell r="D37" t="str">
            <v>ул. Угрюмова, 1/1,1/2,2/47,6,2</v>
          </cell>
          <cell r="Q37">
            <v>2864.5958166400005</v>
          </cell>
          <cell r="T37">
            <v>2864.5958166400005</v>
          </cell>
        </row>
        <row r="38">
          <cell r="D38" t="str">
            <v>ул. Гоголя, 55</v>
          </cell>
          <cell r="R38">
            <v>5228.3361179862195</v>
          </cell>
          <cell r="T38">
            <v>5228.3361179862195</v>
          </cell>
        </row>
        <row r="39">
          <cell r="D39" t="str">
            <v>мкр. Солнечная долина</v>
          </cell>
          <cell r="S39">
            <v>3360.5110800000002</v>
          </cell>
          <cell r="T39">
            <v>3360.5110800000002</v>
          </cell>
        </row>
        <row r="42">
          <cell r="D42" t="str">
            <v>п. Залесье (ул. Залесская, ул. Снежная) 2-ая очередь</v>
          </cell>
          <cell r="Q42">
            <v>1055.35672686</v>
          </cell>
          <cell r="T42">
            <v>1055.35672686</v>
          </cell>
        </row>
        <row r="43">
          <cell r="D43" t="str">
            <v>пос. Наука, ул. Воскресенская</v>
          </cell>
          <cell r="Q43">
            <v>1055.35672686</v>
          </cell>
          <cell r="T43">
            <v>1055.35672686</v>
          </cell>
        </row>
        <row r="44">
          <cell r="D44" t="str">
            <v>пос. Наука, ул. Спасская</v>
          </cell>
          <cell r="Q44">
            <v>1055.35672686</v>
          </cell>
          <cell r="T44">
            <v>1055.35672686</v>
          </cell>
        </row>
        <row r="45">
          <cell r="D45" t="str">
            <v>п.Зональная (ул. Садовая) 2-ая очередь (освоение новых земель под индивидуальное строительство)</v>
          </cell>
          <cell r="Q45">
            <v>1055.35672686</v>
          </cell>
          <cell r="T45">
            <v>1055.35672686</v>
          </cell>
        </row>
        <row r="46">
          <cell r="D46" t="str">
            <v>п. Зональный (р-н Ипподрома) 3-я очередь (освоение новых земель под индивидуальное строительство)</v>
          </cell>
          <cell r="Q46">
            <v>1055.35672686</v>
          </cell>
          <cell r="T46">
            <v>1055.35672686</v>
          </cell>
        </row>
        <row r="47">
          <cell r="D47" t="str">
            <v>п. Зональный мкр. Звездный 4-ая очередь (освоение новых земель под индивидуальное строительство)</v>
          </cell>
          <cell r="Q47">
            <v>1055.35672686</v>
          </cell>
          <cell r="T47">
            <v>1055.35672686</v>
          </cell>
        </row>
        <row r="48">
          <cell r="D48" t="str">
            <v>п. Росинка 3-я очередь (освоение новых земель под индивидуальное строительство)</v>
          </cell>
          <cell r="Q48">
            <v>1055.35672686</v>
          </cell>
          <cell r="T48">
            <v>1055.35672686</v>
          </cell>
        </row>
        <row r="49">
          <cell r="D49" t="str">
            <v>ул. Менделеева (п. Спичфабрика)</v>
          </cell>
          <cell r="Q49">
            <v>1055.35672686</v>
          </cell>
          <cell r="T49">
            <v>1055.35672686</v>
          </cell>
        </row>
        <row r="50">
          <cell r="D50" t="str">
            <v>п. Красивый пруд 2-я очередь</v>
          </cell>
          <cell r="R50">
            <v>2612.6249308443553</v>
          </cell>
          <cell r="T50">
            <v>2612.6249308443553</v>
          </cell>
        </row>
        <row r="51">
          <cell r="D51" t="str">
            <v>п. Трубачево</v>
          </cell>
          <cell r="R51">
            <v>1328.9978348454692</v>
          </cell>
          <cell r="T51">
            <v>1328.9978348454692</v>
          </cell>
        </row>
        <row r="52">
          <cell r="D52" t="str">
            <v>п. Озерки (п. Росинка)</v>
          </cell>
          <cell r="R52">
            <v>3123.0197408600984</v>
          </cell>
          <cell r="T52">
            <v>3123.0197408600984</v>
          </cell>
        </row>
        <row r="53">
          <cell r="D53" t="str">
            <v>п. Сосновый бор</v>
          </cell>
          <cell r="S53">
            <v>1445.01648</v>
          </cell>
          <cell r="T53">
            <v>1445.01648</v>
          </cell>
        </row>
        <row r="54">
          <cell r="D54" t="str">
            <v>п. Старо-Карьерный</v>
          </cell>
          <cell r="S54">
            <v>2167.3138600000002</v>
          </cell>
          <cell r="T54">
            <v>2167.3138600000002</v>
          </cell>
        </row>
        <row r="55">
          <cell r="D55" t="str">
            <v>ул. Потанина</v>
          </cell>
          <cell r="S55">
            <v>1166.42833</v>
          </cell>
          <cell r="T55">
            <v>1166.42833</v>
          </cell>
        </row>
        <row r="56">
          <cell r="D56" t="str">
            <v>86 квартал</v>
          </cell>
          <cell r="S56">
            <v>3292.0527000000002</v>
          </cell>
          <cell r="T56">
            <v>3292.0527000000002</v>
          </cell>
        </row>
        <row r="58">
          <cell r="D58" t="str">
            <v>Строительство сетей электроснабжения (КВЛЭП-10/6 кВ)</v>
          </cell>
        </row>
        <row r="59">
          <cell r="D59" t="str">
            <v>ПС "Наука" - РП "Степановский" (ТП 591)</v>
          </cell>
          <cell r="O59">
            <v>1.5591600000000001</v>
          </cell>
          <cell r="Q59">
            <v>2725.8440506596003</v>
          </cell>
          <cell r="T59">
            <v>2725.8440506596003</v>
          </cell>
        </row>
        <row r="60">
          <cell r="D60" t="str">
            <v>ПС "Правобережная" до РП по ул. Р. Люксембург</v>
          </cell>
          <cell r="O60">
            <v>3.79</v>
          </cell>
          <cell r="Q60">
            <v>7089.7889752430001</v>
          </cell>
          <cell r="T60">
            <v>7089.7889752430001</v>
          </cell>
        </row>
        <row r="61">
          <cell r="D61" t="str">
            <v>КЛ-10 кВ для питания ТП в мкр. 5.9 Солнечный</v>
          </cell>
          <cell r="O61">
            <v>1.6</v>
          </cell>
          <cell r="Q61">
            <v>2704.5475839999999</v>
          </cell>
          <cell r="T61">
            <v>2704.5475839999999</v>
          </cell>
        </row>
        <row r="62">
          <cell r="D62" t="str">
            <v>КЛ-10 кВ для питания ТП по ул. Мелиоративная, 2/5</v>
          </cell>
          <cell r="Q62">
            <v>334.69459590000002</v>
          </cell>
          <cell r="T62">
            <v>334.69459590000002</v>
          </cell>
        </row>
        <row r="63">
          <cell r="D63" t="str">
            <v>Перераспределение нагрузки от РП "Подгорный"</v>
          </cell>
          <cell r="O63">
            <v>1.62</v>
          </cell>
          <cell r="R63">
            <v>5682.5540293381155</v>
          </cell>
          <cell r="T63">
            <v>5682.5540293381155</v>
          </cell>
        </row>
        <row r="64">
          <cell r="D64" t="str">
            <v>КЛ-10 кВ для питания ТП в мкр. 5,6,7,9 Солнечный</v>
          </cell>
          <cell r="O64">
            <v>1.5</v>
          </cell>
          <cell r="R64">
            <v>2733.9908589548099</v>
          </cell>
          <cell r="T64">
            <v>2733.9908589548099</v>
          </cell>
        </row>
        <row r="65">
          <cell r="D65" t="str">
            <v>Перераспределение нагрузки от ПС "Московская" (1этап)</v>
          </cell>
          <cell r="O65">
            <v>2.3199999999999998</v>
          </cell>
          <cell r="R65">
            <v>6940.3453227999998</v>
          </cell>
          <cell r="T65">
            <v>6940.3453227999998</v>
          </cell>
        </row>
        <row r="66">
          <cell r="D66" t="str">
            <v>Перераспределение нагрузки от ПС "Московская" (2этап)</v>
          </cell>
          <cell r="O66">
            <v>5.1559999999999997</v>
          </cell>
          <cell r="S66">
            <v>10136.475400000001</v>
          </cell>
          <cell r="T66">
            <v>10136.475400000001</v>
          </cell>
        </row>
        <row r="67">
          <cell r="D67" t="str">
            <v xml:space="preserve">КЛ-10 кВ для питания РП и ТП в мкр. Солнечная долина </v>
          </cell>
          <cell r="O67">
            <v>12.577</v>
          </cell>
          <cell r="S67">
            <v>25106.65783</v>
          </cell>
          <cell r="T67">
            <v>25106.65783</v>
          </cell>
        </row>
        <row r="68">
          <cell r="D68" t="str">
            <v>ВЛ-10 кВ ф. С-13 до ТП 328</v>
          </cell>
          <cell r="O68">
            <v>0.55000000000000004</v>
          </cell>
          <cell r="S68">
            <v>663.06247999999994</v>
          </cell>
          <cell r="T68">
            <v>663.06247999999994</v>
          </cell>
        </row>
        <row r="69">
          <cell r="D69" t="str">
            <v>КЛ-10 кВ от ТП 684 до ТП 22</v>
          </cell>
          <cell r="O69">
            <v>0.3</v>
          </cell>
          <cell r="S69">
            <v>1081.69157</v>
          </cell>
          <cell r="T69">
            <v>1081.69157</v>
          </cell>
        </row>
        <row r="71">
          <cell r="D71" t="str">
            <v>Строительство и реконструкция сетей электроснабжения (КВЛЭП-0,4 кВ)</v>
          </cell>
        </row>
        <row r="72">
          <cell r="D72" t="str">
            <v>КВЛЭП-0,4 кВ для присоединения новых потребителей</v>
          </cell>
          <cell r="N72">
            <v>70.778999999999996</v>
          </cell>
          <cell r="Q72">
            <v>24349.402356000002</v>
          </cell>
          <cell r="R72">
            <v>25168.59945921231</v>
          </cell>
          <cell r="S72">
            <v>13551.42</v>
          </cell>
          <cell r="T72">
            <v>63069.421815212307</v>
          </cell>
        </row>
        <row r="74">
          <cell r="D74" t="str">
            <v>Строительство новой трансформаторной подставнции мощностью 2х630 кВА и питающих сетей электроснабжения 10 кВ</v>
          </cell>
        </row>
        <row r="75">
          <cell r="D75" t="str">
            <v>Строительная часть и оборудование ТП 2*630/10/0,4 кВ по ул. Шевченко, 60, питающие КЛ-10 кВ</v>
          </cell>
          <cell r="S75">
            <v>13944.309449999999</v>
          </cell>
          <cell r="T75">
            <v>13944.309449999999</v>
          </cell>
        </row>
        <row r="77">
          <cell r="D77" t="str">
            <v>Приобретение электросетевых активов</v>
          </cell>
          <cell r="S77">
            <v>2800</v>
          </cell>
          <cell r="T77">
            <v>2800</v>
          </cell>
        </row>
        <row r="78">
          <cell r="D78" t="str">
            <v>Приобретение трансформаторной подстанции ТП-800 с питающими линиями</v>
          </cell>
        </row>
        <row r="79">
          <cell r="D79" t="str">
            <v>Приобретение спецтехники</v>
          </cell>
        </row>
        <row r="80">
          <cell r="H80">
            <v>2</v>
          </cell>
          <cell r="Q80">
            <v>5084.7457627118647</v>
          </cell>
          <cell r="T80">
            <v>5084.7457627118647</v>
          </cell>
        </row>
        <row r="81">
          <cell r="H81">
            <v>1</v>
          </cell>
          <cell r="T81">
            <v>2462.7118644067796</v>
          </cell>
        </row>
        <row r="82">
          <cell r="H82">
            <v>2</v>
          </cell>
          <cell r="Q82">
            <v>923.72881355932213</v>
          </cell>
          <cell r="T82">
            <v>923.72881355932213</v>
          </cell>
        </row>
        <row r="83">
          <cell r="H83">
            <v>1</v>
          </cell>
          <cell r="Q83">
            <v>423.72881355932208</v>
          </cell>
          <cell r="T83">
            <v>423.72881355932208</v>
          </cell>
        </row>
        <row r="84">
          <cell r="D84" t="str">
            <v>Автогидроподъемник 14-18 м.</v>
          </cell>
          <cell r="H84">
            <v>4</v>
          </cell>
          <cell r="R84">
            <v>7796.610169491526</v>
          </cell>
          <cell r="T84">
            <v>7796.610169491526</v>
          </cell>
        </row>
        <row r="85">
          <cell r="D85" t="str">
            <v>Экскаватор/ погрузчик  JCB4CX</v>
          </cell>
          <cell r="H85">
            <v>1</v>
          </cell>
          <cell r="R85">
            <v>3516.9491525423732</v>
          </cell>
          <cell r="T85">
            <v>3516.9491525423732</v>
          </cell>
        </row>
        <row r="86">
          <cell r="D86" t="str">
            <v>Автокран (16 т) КС - 35714 "Ивановец" на шасси Урал 5557</v>
          </cell>
          <cell r="H86">
            <v>1</v>
          </cell>
          <cell r="R86">
            <v>4322.0338983050851</v>
          </cell>
          <cell r="T86">
            <v>4322.0338983050851</v>
          </cell>
        </row>
        <row r="87">
          <cell r="D87" t="str">
            <v>Бригадный автомобиль Газель 27057 (7 мест)</v>
          </cell>
          <cell r="H87">
            <v>2</v>
          </cell>
          <cell r="R87">
            <v>1186.4406779661017</v>
          </cell>
          <cell r="T87">
            <v>1186.4406779661017</v>
          </cell>
        </row>
        <row r="88">
          <cell r="D88" t="str">
            <v>Легковой автомобиль "Лада"</v>
          </cell>
          <cell r="H88">
            <v>1</v>
          </cell>
          <cell r="R88">
            <v>254.23728813559325</v>
          </cell>
          <cell r="T88">
            <v>254.23728813559325</v>
          </cell>
        </row>
        <row r="89">
          <cell r="D89" t="str">
            <v>Мини-экскаватор JCB 8030 ZTS</v>
          </cell>
          <cell r="H89">
            <v>1</v>
          </cell>
          <cell r="R89">
            <v>1355.9322033898306</v>
          </cell>
          <cell r="T89">
            <v>1355.9322033898306</v>
          </cell>
        </row>
        <row r="90">
          <cell r="D90" t="str">
            <v>Телега для размотки кабеля</v>
          </cell>
          <cell r="H90">
            <v>2</v>
          </cell>
          <cell r="R90">
            <v>847.45762711864415</v>
          </cell>
          <cell r="T90">
            <v>847.45762711864415</v>
          </cell>
        </row>
        <row r="91">
          <cell r="D91" t="str">
            <v>Самосвал ГАЗ (4 т.)</v>
          </cell>
          <cell r="H91">
            <v>1</v>
          </cell>
          <cell r="S91">
            <v>867.7966101694916</v>
          </cell>
          <cell r="T91">
            <v>867.7966101694916</v>
          </cell>
        </row>
        <row r="92">
          <cell r="D92" t="str">
            <v>Автогидроподъемник 14-18 м.</v>
          </cell>
          <cell r="H92">
            <v>1</v>
          </cell>
          <cell r="S92">
            <v>2076.2710000000002</v>
          </cell>
          <cell r="T92">
            <v>2076.2710000000002</v>
          </cell>
        </row>
        <row r="93">
          <cell r="D93" t="str">
            <v>Бригадный автомобиль Газель 27057 (7 мест)</v>
          </cell>
          <cell r="H93">
            <v>2</v>
          </cell>
          <cell r="S93">
            <v>1127.1186440677966</v>
          </cell>
          <cell r="T93">
            <v>1127.1186440677966</v>
          </cell>
        </row>
      </sheetData>
      <sheetData sheetId="4">
        <row r="18">
          <cell r="C18" t="str">
            <v>Установка и модернизация парка приборов учета электрической энергии на границе раздела балансовой принадлежности с включением в состав автоматизированной системы учета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I8" t="str">
            <v>Добавить столбцы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3">
          <cell r="C13">
            <v>0</v>
          </cell>
          <cell r="D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</row>
      </sheetData>
      <sheetData sheetId="5" refreshError="1">
        <row r="11">
          <cell r="D11">
            <v>0</v>
          </cell>
          <cell r="F11">
            <v>0</v>
          </cell>
          <cell r="L11">
            <v>0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F14">
            <v>0</v>
          </cell>
          <cell r="L14">
            <v>0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F15">
            <v>0</v>
          </cell>
          <cell r="L15">
            <v>0</v>
          </cell>
          <cell r="N15">
            <v>0</v>
          </cell>
        </row>
        <row r="16">
          <cell r="D16">
            <v>0</v>
          </cell>
          <cell r="F16">
            <v>0</v>
          </cell>
          <cell r="L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F20">
            <v>0</v>
          </cell>
          <cell r="L20">
            <v>0</v>
          </cell>
          <cell r="N20">
            <v>0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D22">
            <v>0</v>
          </cell>
          <cell r="F22">
            <v>0</v>
          </cell>
          <cell r="L22">
            <v>0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L26">
            <v>0</v>
          </cell>
          <cell r="N26">
            <v>0</v>
          </cell>
        </row>
        <row r="27">
          <cell r="D27">
            <v>0</v>
          </cell>
          <cell r="F27">
            <v>0</v>
          </cell>
          <cell r="L27">
            <v>0</v>
          </cell>
          <cell r="N27">
            <v>0</v>
          </cell>
        </row>
        <row r="28">
          <cell r="D28">
            <v>0</v>
          </cell>
          <cell r="F28">
            <v>0</v>
          </cell>
          <cell r="L28">
            <v>0</v>
          </cell>
          <cell r="N28">
            <v>0</v>
          </cell>
        </row>
        <row r="31">
          <cell r="B31" t="str">
            <v>СЦТ - 1</v>
          </cell>
          <cell r="D31">
            <v>0</v>
          </cell>
          <cell r="F31">
            <v>0</v>
          </cell>
          <cell r="L31">
            <v>0</v>
          </cell>
          <cell r="N31">
            <v>0</v>
          </cell>
        </row>
        <row r="32">
          <cell r="B32" t="str">
            <v>СЦТ - 2</v>
          </cell>
          <cell r="D32">
            <v>0</v>
          </cell>
          <cell r="F32">
            <v>0</v>
          </cell>
          <cell r="L32">
            <v>0</v>
          </cell>
          <cell r="N32">
            <v>0</v>
          </cell>
        </row>
        <row r="33">
          <cell r="D33">
            <v>0</v>
          </cell>
          <cell r="F33">
            <v>0</v>
          </cell>
          <cell r="L33">
            <v>0</v>
          </cell>
          <cell r="N33">
            <v>0</v>
          </cell>
        </row>
      </sheetData>
      <sheetData sheetId="6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</sheetData>
      <sheetData sheetId="7" refreshError="1"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E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E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</row>
        <row r="17">
          <cell r="A17" t="str">
            <v>Добавить строки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</row>
        <row r="21">
          <cell r="C21" t="str">
            <v>Добавить строки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</row>
        <row r="25">
          <cell r="C25" t="str">
            <v>Добавить строки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</row>
        <row r="31">
          <cell r="C31" t="str">
            <v>Итого</v>
          </cell>
          <cell r="E31">
            <v>0</v>
          </cell>
          <cell r="F31">
            <v>0</v>
          </cell>
          <cell r="G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E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E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35">
          <cell r="B35" t="str">
            <v>Арендная плата</v>
          </cell>
        </row>
      </sheetData>
      <sheetData sheetId="9" refreshError="1">
        <row r="35">
          <cell r="B35" t="str">
            <v>Арендная плата</v>
          </cell>
        </row>
      </sheetData>
      <sheetData sheetId="10" refreshError="1">
        <row r="8">
          <cell r="C8">
            <v>0</v>
          </cell>
          <cell r="D8">
            <v>0</v>
          </cell>
          <cell r="J8" t="str">
            <v>Добавить столбцы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6">
          <cell r="C26">
            <v>0</v>
          </cell>
          <cell r="D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10">
          <cell r="C10">
            <v>0</v>
          </cell>
          <cell r="D10">
            <v>0</v>
          </cell>
        </row>
        <row r="13">
          <cell r="C13">
            <v>0</v>
          </cell>
          <cell r="D13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1">
          <cell r="B11" t="str">
            <v>ТЭС-1</v>
          </cell>
          <cell r="F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I12">
            <v>0</v>
          </cell>
        </row>
        <row r="13">
          <cell r="F13">
            <v>0</v>
          </cell>
          <cell r="I13">
            <v>0</v>
          </cell>
        </row>
        <row r="16">
          <cell r="B16" t="str">
            <v>ГЭС-1</v>
          </cell>
          <cell r="F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F18">
            <v>0</v>
          </cell>
          <cell r="I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F23">
            <v>0</v>
          </cell>
          <cell r="I23">
            <v>0</v>
          </cell>
        </row>
        <row r="24">
          <cell r="F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8">
          <cell r="B28" t="str">
            <v>Электробойлерная - 1</v>
          </cell>
          <cell r="F28">
            <v>0</v>
          </cell>
          <cell r="I28">
            <v>0</v>
          </cell>
        </row>
        <row r="29">
          <cell r="B29" t="str">
            <v>Электробойлерная - 2</v>
          </cell>
          <cell r="F29">
            <v>0</v>
          </cell>
          <cell r="I29">
            <v>0</v>
          </cell>
        </row>
        <row r="30">
          <cell r="F30">
            <v>0</v>
          </cell>
          <cell r="I30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F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Коэфф"/>
      <sheetName val="Анализ_норм"/>
      <sheetName val="Свод_проекты"/>
      <sheetName val="показатели"/>
      <sheetName val="Инвест_тек"/>
      <sheetName val="Инвестиции"/>
      <sheetName val="прогр_реал"/>
      <sheetName val="прогр_пр-ва"/>
      <sheetName val="труд"/>
      <sheetName val="приб_уб"/>
      <sheetName val="Оборот_кап"/>
      <sheetName val="Фин_план"/>
      <sheetName val="админ_расх"/>
      <sheetName val="прогр"/>
      <sheetName val="накладн_расх"/>
      <sheetName val="налог_план"/>
      <sheetName val="Услуги"/>
      <sheetName val="всп_цеха"/>
      <sheetName val="Распоряжение"/>
      <sheetName val="калькуляции"/>
      <sheetName val="калк"/>
      <sheetName val="калькуляции (2)"/>
      <sheetName val="Ф-25 дол."/>
      <sheetName val="?????"/>
    </sheetNames>
    <sheetDataSet>
      <sheetData sheetId="0" refreshError="1">
        <row r="1">
          <cell r="B1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lang"/>
      <sheetName val="Январь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9"/>
    <pageSetUpPr fitToPage="1"/>
  </sheetPr>
  <dimension ref="A1:AP121"/>
  <sheetViews>
    <sheetView tabSelected="1" view="pageBreakPreview" topLeftCell="A35" zoomScale="55" zoomScaleNormal="55" zoomScaleSheetLayoutView="55" workbookViewId="0">
      <selection activeCell="AL10" sqref="AL10"/>
    </sheetView>
  </sheetViews>
  <sheetFormatPr defaultColWidth="10.28515625" defaultRowHeight="12.75" outlineLevelCol="1"/>
  <cols>
    <col min="1" max="1" width="4" customWidth="1"/>
    <col min="2" max="2" width="10.28515625" customWidth="1"/>
    <col min="3" max="3" width="57.85546875" customWidth="1"/>
    <col min="4" max="4" width="10.5703125" customWidth="1"/>
    <col min="5" max="5" width="12" customWidth="1"/>
    <col min="6" max="6" width="14" hidden="1" customWidth="1" outlineLevel="1"/>
    <col min="7" max="7" width="11.42578125" customWidth="1" outlineLevel="1"/>
    <col min="8" max="8" width="11.140625" customWidth="1" outlineLevel="1"/>
    <col min="9" max="9" width="10.5703125" customWidth="1"/>
    <col min="10" max="10" width="12.140625" customWidth="1"/>
    <col min="11" max="11" width="12.42578125" customWidth="1"/>
    <col min="12" max="13" width="14.7109375" customWidth="1"/>
    <col min="14" max="14" width="12" customWidth="1"/>
    <col min="15" max="15" width="7.7109375" customWidth="1"/>
    <col min="16" max="35" width="11.42578125" customWidth="1"/>
  </cols>
  <sheetData>
    <row r="1" spans="2:36" s="10" customFormat="1" ht="18.75">
      <c r="B1" s="1"/>
      <c r="C1" s="2"/>
      <c r="D1" s="3" t="s">
        <v>0</v>
      </c>
      <c r="E1" s="3"/>
      <c r="F1" s="4"/>
      <c r="G1" s="5"/>
      <c r="H1" s="6"/>
      <c r="I1" s="5"/>
      <c r="J1" s="5"/>
      <c r="K1" s="5"/>
      <c r="L1" s="7"/>
      <c r="M1" s="7"/>
      <c r="N1" s="5"/>
      <c r="O1" s="5"/>
      <c r="P1" s="7"/>
      <c r="Q1" s="5"/>
      <c r="R1" s="8"/>
      <c r="S1" s="7"/>
      <c r="T1" s="5"/>
      <c r="U1" s="8"/>
      <c r="V1" s="7"/>
      <c r="W1" s="7"/>
      <c r="X1" s="5"/>
      <c r="Y1" s="5"/>
      <c r="AA1" s="9"/>
      <c r="AB1" s="9"/>
      <c r="AC1" s="9"/>
      <c r="AD1" s="7"/>
      <c r="AE1" s="7"/>
      <c r="AF1" s="7"/>
      <c r="AG1" s="7"/>
      <c r="AH1" s="7"/>
      <c r="AJ1" s="9" t="s">
        <v>96</v>
      </c>
    </row>
    <row r="2" spans="2:36" s="10" customFormat="1" ht="18.75">
      <c r="B2" s="1"/>
      <c r="C2" s="2"/>
      <c r="D2" s="3" t="s">
        <v>1</v>
      </c>
      <c r="E2" s="3"/>
      <c r="F2" s="4"/>
      <c r="G2" s="5"/>
      <c r="H2" s="6"/>
      <c r="I2" s="5"/>
      <c r="J2" s="5"/>
      <c r="K2" s="5"/>
      <c r="L2" s="7"/>
      <c r="M2" s="7"/>
      <c r="N2" s="5"/>
      <c r="O2" s="5"/>
      <c r="P2" s="7"/>
      <c r="Q2" s="5"/>
      <c r="R2" s="8"/>
      <c r="S2" s="7"/>
      <c r="T2" s="5"/>
      <c r="U2" s="8"/>
      <c r="V2" s="5"/>
      <c r="W2" s="5"/>
      <c r="X2" s="5"/>
      <c r="Y2" s="5"/>
      <c r="AA2" s="9"/>
      <c r="AB2" s="9"/>
      <c r="AC2" s="9"/>
      <c r="AD2" s="5"/>
      <c r="AE2" s="5"/>
      <c r="AF2" s="5"/>
      <c r="AG2" s="5"/>
      <c r="AH2" s="5"/>
      <c r="AJ2" s="5" t="s">
        <v>97</v>
      </c>
    </row>
    <row r="3" spans="2:36" s="10" customFormat="1" ht="18.75">
      <c r="B3" s="1"/>
      <c r="C3" s="2"/>
      <c r="D3" s="3" t="s">
        <v>2</v>
      </c>
      <c r="E3" s="3"/>
      <c r="F3" s="4"/>
      <c r="G3" s="5"/>
      <c r="H3" s="6"/>
      <c r="I3" s="5"/>
      <c r="J3" s="5"/>
      <c r="K3" s="5"/>
      <c r="L3" s="7"/>
      <c r="M3" s="7"/>
      <c r="N3" s="5"/>
      <c r="O3" s="5"/>
      <c r="P3" s="7"/>
      <c r="Q3" s="5"/>
      <c r="R3" s="8"/>
      <c r="S3" s="7"/>
      <c r="T3" s="5"/>
      <c r="U3" s="8"/>
      <c r="V3" s="5"/>
      <c r="W3" s="5"/>
      <c r="X3" s="5"/>
      <c r="Y3" s="5"/>
      <c r="AA3" s="9"/>
      <c r="AB3" s="9"/>
      <c r="AC3" s="9"/>
      <c r="AD3" s="5"/>
      <c r="AE3" s="5"/>
      <c r="AF3" s="5"/>
      <c r="AG3" s="5"/>
      <c r="AH3" s="5"/>
      <c r="AJ3" s="5" t="s">
        <v>104</v>
      </c>
    </row>
    <row r="4" spans="2:36" s="10" customFormat="1" ht="18.75">
      <c r="B4" s="1"/>
      <c r="C4" s="2"/>
      <c r="D4" s="3" t="s">
        <v>3</v>
      </c>
      <c r="E4" s="3"/>
      <c r="F4" s="4"/>
      <c r="G4" s="5"/>
      <c r="H4" s="6"/>
      <c r="I4" s="5"/>
      <c r="J4" s="5"/>
      <c r="K4" s="5"/>
      <c r="L4" s="7"/>
      <c r="M4" s="7"/>
      <c r="N4" s="5"/>
      <c r="O4" s="5"/>
      <c r="P4" s="7"/>
      <c r="Q4" s="5"/>
      <c r="R4" s="8"/>
      <c r="S4" s="7"/>
      <c r="T4" s="5"/>
      <c r="U4" s="8"/>
      <c r="V4" s="5"/>
      <c r="W4" s="5"/>
      <c r="X4" s="5"/>
      <c r="Y4" s="5"/>
      <c r="Z4" s="5"/>
      <c r="AA4" s="9"/>
      <c r="AB4" s="9"/>
      <c r="AC4" s="9"/>
      <c r="AD4" s="5"/>
      <c r="AE4" s="5"/>
      <c r="AF4" s="5"/>
      <c r="AG4" s="5"/>
      <c r="AH4" s="5"/>
    </row>
    <row r="5" spans="2:36" s="10" customFormat="1" ht="22.5">
      <c r="B5" s="152" t="s">
        <v>98</v>
      </c>
      <c r="C5" s="2"/>
      <c r="D5" s="3" t="s">
        <v>4</v>
      </c>
      <c r="E5" s="3"/>
      <c r="F5" s="4"/>
      <c r="G5" s="5"/>
      <c r="H5" s="6"/>
      <c r="I5" s="5"/>
      <c r="J5" s="5"/>
      <c r="K5" s="5"/>
      <c r="L5" s="7"/>
      <c r="M5" s="7"/>
      <c r="N5" s="5"/>
      <c r="O5" s="5"/>
      <c r="P5" s="7"/>
      <c r="Q5" s="5"/>
      <c r="R5" s="8"/>
      <c r="S5" s="7"/>
      <c r="T5" s="5"/>
      <c r="U5" s="8"/>
      <c r="V5" s="5"/>
      <c r="W5" s="5"/>
      <c r="X5" s="5"/>
      <c r="Y5" s="5"/>
      <c r="Z5" s="5"/>
      <c r="AA5" s="9"/>
      <c r="AB5" s="9"/>
      <c r="AC5" s="9"/>
      <c r="AD5" s="5"/>
      <c r="AE5" s="5"/>
      <c r="AF5" s="5"/>
      <c r="AG5" s="5"/>
      <c r="AH5" s="5"/>
      <c r="AJ5" s="9" t="s">
        <v>102</v>
      </c>
    </row>
    <row r="6" spans="2:36" s="10" customFormat="1" ht="18.75">
      <c r="B6" s="1"/>
      <c r="C6" s="11"/>
      <c r="D6" s="12" t="s">
        <v>5</v>
      </c>
      <c r="E6" s="12"/>
      <c r="F6" s="4"/>
      <c r="G6" s="5"/>
      <c r="H6" s="6"/>
      <c r="I6" s="5"/>
      <c r="J6" s="5"/>
      <c r="K6" s="5"/>
      <c r="L6" s="7"/>
      <c r="M6" s="7"/>
      <c r="N6" s="7"/>
      <c r="O6" s="5"/>
      <c r="P6" s="7"/>
      <c r="Q6" s="5"/>
      <c r="R6" s="8"/>
      <c r="S6" s="7"/>
      <c r="T6" s="5"/>
      <c r="U6" s="8"/>
      <c r="V6" s="7"/>
      <c r="W6" s="7"/>
      <c r="X6" s="5"/>
      <c r="Y6" s="5"/>
      <c r="Z6" s="5"/>
      <c r="AA6" s="9"/>
      <c r="AB6" s="9"/>
      <c r="AC6" s="9"/>
      <c r="AD6" s="7"/>
      <c r="AE6" s="7"/>
      <c r="AF6" s="7"/>
      <c r="AG6" s="7"/>
      <c r="AH6" s="7"/>
      <c r="AJ6" s="5" t="s">
        <v>99</v>
      </c>
    </row>
    <row r="7" spans="2:36" s="10" customFormat="1" ht="18.75">
      <c r="B7" s="1"/>
      <c r="C7" s="11"/>
      <c r="D7" s="12" t="s">
        <v>6</v>
      </c>
      <c r="E7" s="12"/>
      <c r="F7" s="4"/>
      <c r="G7" s="5"/>
      <c r="H7" s="6"/>
      <c r="I7" s="5"/>
      <c r="J7" s="5"/>
      <c r="K7" s="5"/>
      <c r="L7" s="7"/>
      <c r="M7" s="7"/>
      <c r="N7" s="7"/>
      <c r="O7" s="5"/>
      <c r="P7" s="7"/>
      <c r="Q7" s="5"/>
      <c r="R7" s="8"/>
      <c r="S7" s="7"/>
      <c r="T7" s="5"/>
      <c r="U7" s="8"/>
      <c r="V7" s="7"/>
      <c r="W7" s="7"/>
      <c r="X7" s="5"/>
      <c r="Y7" s="5"/>
      <c r="Z7" s="5"/>
      <c r="AA7" s="9"/>
      <c r="AB7" s="9"/>
      <c r="AC7" s="9"/>
      <c r="AD7" s="7"/>
      <c r="AE7" s="7"/>
      <c r="AF7" s="7"/>
      <c r="AG7" s="7"/>
      <c r="AH7" s="7"/>
      <c r="AJ7" s="16" t="s">
        <v>100</v>
      </c>
    </row>
    <row r="8" spans="2:36" ht="15.75">
      <c r="B8" s="13"/>
      <c r="C8" s="14"/>
      <c r="D8" s="14"/>
      <c r="E8" s="14"/>
      <c r="F8" s="15"/>
      <c r="G8" s="16"/>
      <c r="H8" s="17"/>
      <c r="I8" s="16"/>
      <c r="J8" s="16"/>
      <c r="K8" s="16"/>
      <c r="L8" s="14"/>
      <c r="M8" s="14"/>
      <c r="N8" s="14"/>
      <c r="O8" s="16"/>
      <c r="P8" s="14"/>
      <c r="Q8" s="16"/>
      <c r="R8" s="18"/>
      <c r="S8" s="14"/>
      <c r="T8" s="16"/>
      <c r="U8" s="18"/>
      <c r="V8" s="14"/>
      <c r="W8" s="14"/>
      <c r="X8" s="16"/>
      <c r="Y8" s="16"/>
      <c r="Z8" s="16"/>
      <c r="AA8" s="19"/>
      <c r="AB8" s="19"/>
      <c r="AC8" s="19"/>
      <c r="AD8" s="20"/>
      <c r="AE8" s="14"/>
      <c r="AF8" s="14"/>
      <c r="AG8" s="14"/>
      <c r="AH8" s="14"/>
      <c r="AI8" s="21"/>
      <c r="AJ8" s="16" t="s">
        <v>101</v>
      </c>
    </row>
    <row r="9" spans="2:36" ht="18.75">
      <c r="B9" s="154" t="s">
        <v>7</v>
      </c>
      <c r="C9" s="154"/>
      <c r="D9" s="154"/>
      <c r="E9" s="154"/>
      <c r="F9" s="155"/>
      <c r="G9" s="155"/>
      <c r="H9" s="155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22"/>
      <c r="AF9" s="22"/>
      <c r="AG9" s="22"/>
      <c r="AH9" s="22"/>
      <c r="AI9" s="21"/>
    </row>
    <row r="10" spans="2:36" ht="15.75">
      <c r="B10" s="13"/>
      <c r="C10" s="14"/>
      <c r="D10" s="14"/>
      <c r="E10" s="14"/>
      <c r="F10" s="15"/>
      <c r="G10" s="16"/>
      <c r="H10" s="17"/>
      <c r="I10" s="16"/>
      <c r="J10" s="16"/>
      <c r="K10" s="16"/>
      <c r="L10" s="14"/>
      <c r="M10" s="14"/>
      <c r="N10" s="14"/>
      <c r="O10" s="16"/>
      <c r="P10" s="14"/>
      <c r="Q10" s="16"/>
      <c r="R10" s="18"/>
      <c r="S10" s="14"/>
      <c r="T10" s="16"/>
      <c r="U10" s="18"/>
      <c r="V10" s="14"/>
      <c r="W10" s="14"/>
      <c r="X10" s="16"/>
      <c r="Y10" s="16"/>
      <c r="Z10" s="16"/>
      <c r="AA10" s="19"/>
      <c r="AB10" s="19"/>
      <c r="AC10" s="23"/>
      <c r="AD10" s="20"/>
      <c r="AE10" s="14"/>
      <c r="AF10" s="14"/>
      <c r="AG10" s="14"/>
      <c r="AH10" s="14"/>
      <c r="AI10" s="21"/>
      <c r="AJ10" s="16"/>
    </row>
    <row r="11" spans="2:36" ht="16.5" thickBot="1">
      <c r="B11" s="24"/>
      <c r="C11" s="25"/>
      <c r="D11" s="26"/>
      <c r="E11" s="26"/>
      <c r="F11" s="27"/>
      <c r="G11" s="26"/>
      <c r="H11" s="17"/>
      <c r="I11" s="26"/>
      <c r="J11" s="26"/>
      <c r="K11" s="26"/>
      <c r="L11" s="17"/>
      <c r="M11" s="17"/>
      <c r="N11" s="17"/>
      <c r="O11" s="26"/>
      <c r="P11" s="17"/>
      <c r="Q11" s="26"/>
      <c r="R11" s="28"/>
      <c r="S11" s="17"/>
      <c r="T11" s="26"/>
      <c r="U11" s="28"/>
      <c r="V11" s="26"/>
      <c r="W11" s="26"/>
      <c r="X11" s="26"/>
      <c r="Y11" s="26"/>
      <c r="Z11" s="26"/>
      <c r="AA11" s="29"/>
      <c r="AB11" s="19"/>
      <c r="AC11" s="29"/>
      <c r="AD11" s="30"/>
      <c r="AE11" s="17"/>
      <c r="AF11" s="17"/>
      <c r="AG11" s="17"/>
      <c r="AH11" s="17"/>
      <c r="AI11" s="21"/>
      <c r="AJ11" s="21"/>
    </row>
    <row r="12" spans="2:36" ht="15.75">
      <c r="B12" s="156" t="s">
        <v>8</v>
      </c>
      <c r="C12" s="159" t="s">
        <v>9</v>
      </c>
      <c r="D12" s="162" t="s">
        <v>103</v>
      </c>
      <c r="E12" s="162"/>
      <c r="F12" s="31"/>
      <c r="G12" s="162" t="s">
        <v>10</v>
      </c>
      <c r="H12" s="162"/>
      <c r="I12" s="162"/>
      <c r="J12" s="162" t="s">
        <v>11</v>
      </c>
      <c r="K12" s="162" t="s">
        <v>12</v>
      </c>
      <c r="L12" s="165" t="s">
        <v>13</v>
      </c>
      <c r="M12" s="165" t="s">
        <v>14</v>
      </c>
      <c r="N12" s="165" t="s">
        <v>15</v>
      </c>
      <c r="O12" s="167" t="s">
        <v>16</v>
      </c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8" t="s">
        <v>17</v>
      </c>
      <c r="AB12" s="168"/>
      <c r="AC12" s="168"/>
      <c r="AD12" s="168"/>
      <c r="AE12" s="168" t="s">
        <v>18</v>
      </c>
      <c r="AF12" s="168"/>
      <c r="AG12" s="168"/>
      <c r="AH12" s="168"/>
      <c r="AI12" s="162" t="s">
        <v>19</v>
      </c>
      <c r="AJ12" s="169"/>
    </row>
    <row r="13" spans="2:36" ht="105" customHeight="1">
      <c r="B13" s="157"/>
      <c r="C13" s="160"/>
      <c r="D13" s="163"/>
      <c r="E13" s="163"/>
      <c r="F13" s="32"/>
      <c r="G13" s="163"/>
      <c r="H13" s="163"/>
      <c r="I13" s="163"/>
      <c r="J13" s="163"/>
      <c r="K13" s="163"/>
      <c r="L13" s="166"/>
      <c r="M13" s="166"/>
      <c r="N13" s="166"/>
      <c r="O13" s="171" t="s">
        <v>20</v>
      </c>
      <c r="P13" s="171"/>
      <c r="Q13" s="171"/>
      <c r="R13" s="171" t="s">
        <v>21</v>
      </c>
      <c r="S13" s="171"/>
      <c r="T13" s="171"/>
      <c r="U13" s="171" t="s">
        <v>22</v>
      </c>
      <c r="V13" s="171"/>
      <c r="W13" s="171"/>
      <c r="X13" s="163" t="s">
        <v>23</v>
      </c>
      <c r="Y13" s="163"/>
      <c r="Z13" s="163"/>
      <c r="AA13" s="33" t="s">
        <v>24</v>
      </c>
      <c r="AB13" s="33" t="s">
        <v>25</v>
      </c>
      <c r="AC13" s="33" t="s">
        <v>26</v>
      </c>
      <c r="AD13" s="34" t="s">
        <v>23</v>
      </c>
      <c r="AE13" s="33" t="s">
        <v>24</v>
      </c>
      <c r="AF13" s="33" t="s">
        <v>25</v>
      </c>
      <c r="AG13" s="33" t="s">
        <v>26</v>
      </c>
      <c r="AH13" s="34" t="s">
        <v>23</v>
      </c>
      <c r="AI13" s="163"/>
      <c r="AJ13" s="170"/>
    </row>
    <row r="14" spans="2:36" ht="54.75" customHeight="1" thickBot="1">
      <c r="B14" s="158"/>
      <c r="C14" s="161"/>
      <c r="D14" s="35" t="s">
        <v>27</v>
      </c>
      <c r="E14" s="35" t="s">
        <v>28</v>
      </c>
      <c r="F14" s="36"/>
      <c r="G14" s="35" t="s">
        <v>29</v>
      </c>
      <c r="H14" s="37" t="s">
        <v>30</v>
      </c>
      <c r="I14" s="35" t="s">
        <v>31</v>
      </c>
      <c r="J14" s="164"/>
      <c r="K14" s="164"/>
      <c r="L14" s="37" t="s">
        <v>32</v>
      </c>
      <c r="M14" s="37" t="s">
        <v>32</v>
      </c>
      <c r="N14" s="37" t="s">
        <v>32</v>
      </c>
      <c r="O14" s="35" t="s">
        <v>29</v>
      </c>
      <c r="P14" s="37" t="s">
        <v>30</v>
      </c>
      <c r="Q14" s="35" t="s">
        <v>31</v>
      </c>
      <c r="R14" s="38" t="s">
        <v>29</v>
      </c>
      <c r="S14" s="37" t="s">
        <v>30</v>
      </c>
      <c r="T14" s="35" t="s">
        <v>31</v>
      </c>
      <c r="U14" s="38" t="s">
        <v>29</v>
      </c>
      <c r="V14" s="35" t="s">
        <v>30</v>
      </c>
      <c r="W14" s="35" t="s">
        <v>31</v>
      </c>
      <c r="X14" s="35" t="s">
        <v>29</v>
      </c>
      <c r="Y14" s="35" t="s">
        <v>30</v>
      </c>
      <c r="Z14" s="35" t="s">
        <v>31</v>
      </c>
      <c r="AA14" s="37" t="s">
        <v>33</v>
      </c>
      <c r="AB14" s="37" t="s">
        <v>33</v>
      </c>
      <c r="AC14" s="37" t="s">
        <v>33</v>
      </c>
      <c r="AD14" s="37" t="s">
        <v>33</v>
      </c>
      <c r="AE14" s="37" t="s">
        <v>32</v>
      </c>
      <c r="AF14" s="37" t="s">
        <v>32</v>
      </c>
      <c r="AG14" s="37" t="s">
        <v>32</v>
      </c>
      <c r="AH14" s="37" t="s">
        <v>32</v>
      </c>
      <c r="AI14" s="35" t="s">
        <v>34</v>
      </c>
      <c r="AJ14" s="39" t="s">
        <v>35</v>
      </c>
    </row>
    <row r="15" spans="2:36" ht="15.75">
      <c r="B15" s="40"/>
      <c r="C15" s="41" t="s">
        <v>36</v>
      </c>
      <c r="D15" s="42"/>
      <c r="E15" s="42"/>
      <c r="F15" s="43"/>
      <c r="G15" s="42"/>
      <c r="H15" s="44">
        <f>H16+H22+H70+H68</f>
        <v>115.10616</v>
      </c>
      <c r="I15" s="44">
        <f>I16+I22+I70+I68</f>
        <v>14.85</v>
      </c>
      <c r="J15" s="45"/>
      <c r="K15" s="45"/>
      <c r="L15" s="44">
        <f>L16+L22+L70+L68</f>
        <v>407.13874812870432</v>
      </c>
      <c r="M15" s="46"/>
      <c r="N15" s="44">
        <f>N16+N22+N70</f>
        <v>137.14567079</v>
      </c>
      <c r="O15" s="47"/>
      <c r="P15" s="44">
        <f>P16+P22+P70+P68</f>
        <v>40.15916</v>
      </c>
      <c r="Q15" s="44">
        <f>Q16+Q22+Q70+Q68</f>
        <v>6.52</v>
      </c>
      <c r="R15" s="47"/>
      <c r="S15" s="44">
        <f>S16+S22+S70+S68</f>
        <v>37.158999999999999</v>
      </c>
      <c r="T15" s="44">
        <f>T16+T22+T70+T68</f>
        <v>2.46</v>
      </c>
      <c r="U15" s="47"/>
      <c r="V15" s="44">
        <f>V16+V22+V70+V68</f>
        <v>37.787999999999997</v>
      </c>
      <c r="W15" s="44">
        <f>W16+W22+W70+W68</f>
        <v>5.87</v>
      </c>
      <c r="X15" s="47"/>
      <c r="Y15" s="44">
        <f t="shared" ref="Y15:AH15" si="0">Y16+Y22+Y70+Y68</f>
        <v>115.10616</v>
      </c>
      <c r="Z15" s="44">
        <f t="shared" si="0"/>
        <v>14.85</v>
      </c>
      <c r="AA15" s="44">
        <f t="shared" si="0"/>
        <v>114.59936048731988</v>
      </c>
      <c r="AB15" s="44">
        <f t="shared" si="0"/>
        <v>118.61200234209052</v>
      </c>
      <c r="AC15" s="44">
        <f t="shared" si="0"/>
        <v>122.09699575423728</v>
      </c>
      <c r="AD15" s="44">
        <f t="shared" si="0"/>
        <v>355.3083585836477</v>
      </c>
      <c r="AE15" s="44">
        <f t="shared" si="0"/>
        <v>135.22724537503748</v>
      </c>
      <c r="AF15" s="44">
        <f t="shared" si="0"/>
        <v>131.9658319636668</v>
      </c>
      <c r="AG15" s="44">
        <f t="shared" si="0"/>
        <v>139.94567079000001</v>
      </c>
      <c r="AH15" s="44">
        <f t="shared" si="0"/>
        <v>407.13874812870432</v>
      </c>
      <c r="AI15" s="48">
        <f>AI16</f>
        <v>1326000</v>
      </c>
      <c r="AJ15" s="49">
        <v>8.3000000000000001E-4</v>
      </c>
    </row>
    <row r="16" spans="2:36" ht="15.75">
      <c r="B16" s="50">
        <v>1</v>
      </c>
      <c r="C16" s="51" t="s">
        <v>37</v>
      </c>
      <c r="D16" s="52"/>
      <c r="E16" s="52"/>
      <c r="F16" s="53"/>
      <c r="G16" s="52"/>
      <c r="H16" s="34">
        <f>H17</f>
        <v>0</v>
      </c>
      <c r="I16" s="34">
        <f>I17</f>
        <v>0</v>
      </c>
      <c r="J16" s="52"/>
      <c r="K16" s="52"/>
      <c r="L16" s="34">
        <f>L17</f>
        <v>116.03478960000001</v>
      </c>
      <c r="M16" s="34"/>
      <c r="N16" s="34">
        <f>N17</f>
        <v>20.137689999999999</v>
      </c>
      <c r="O16" s="54"/>
      <c r="P16" s="34">
        <f>P17</f>
        <v>0</v>
      </c>
      <c r="Q16" s="34">
        <f>Q17</f>
        <v>0</v>
      </c>
      <c r="R16" s="54"/>
      <c r="S16" s="34">
        <f>S17</f>
        <v>0</v>
      </c>
      <c r="T16" s="34">
        <f>T17</f>
        <v>0</v>
      </c>
      <c r="U16" s="54"/>
      <c r="V16" s="34">
        <f>V17</f>
        <v>0</v>
      </c>
      <c r="W16" s="34">
        <f>W17</f>
        <v>0</v>
      </c>
      <c r="X16" s="54"/>
      <c r="Y16" s="34">
        <f t="shared" ref="Y16:AH16" si="1">Y17</f>
        <v>0</v>
      </c>
      <c r="Z16" s="34">
        <f t="shared" si="1"/>
        <v>0</v>
      </c>
      <c r="AA16" s="34">
        <f t="shared" si="1"/>
        <v>43.621220000000001</v>
      </c>
      <c r="AB16" s="34">
        <f t="shared" si="1"/>
        <v>44.424059999999997</v>
      </c>
      <c r="AC16" s="34">
        <f t="shared" si="1"/>
        <v>20.137689999999999</v>
      </c>
      <c r="AD16" s="34">
        <f t="shared" si="1"/>
        <v>108.18297</v>
      </c>
      <c r="AE16" s="34">
        <f t="shared" si="1"/>
        <v>51.4730396</v>
      </c>
      <c r="AF16" s="34">
        <f t="shared" si="1"/>
        <v>44.424059999999997</v>
      </c>
      <c r="AG16" s="34">
        <f t="shared" si="1"/>
        <v>20.137689999999999</v>
      </c>
      <c r="AH16" s="34">
        <f t="shared" si="1"/>
        <v>116.03478960000001</v>
      </c>
      <c r="AI16" s="55">
        <f>SUM(AI18:AI20)</f>
        <v>1326000</v>
      </c>
      <c r="AJ16" s="49">
        <v>8.3000000000000001E-4</v>
      </c>
    </row>
    <row r="17" spans="1:36" ht="63">
      <c r="A17" s="21"/>
      <c r="B17" s="50" t="s">
        <v>38</v>
      </c>
      <c r="C17" s="51" t="str">
        <f>'[42]приложение 1.1 (2012-2014)'!C18</f>
        <v>Установка и модернизация парка приборов учета электрической энергии на границе раздела балансовой принадлежности с включением в состав автоматизированной системы учета</v>
      </c>
      <c r="D17" s="52"/>
      <c r="E17" s="52"/>
      <c r="F17" s="53"/>
      <c r="G17" s="56">
        <f>SUM(G18:G21)</f>
        <v>8619</v>
      </c>
      <c r="H17" s="34"/>
      <c r="I17" s="52"/>
      <c r="J17" s="52"/>
      <c r="K17" s="52"/>
      <c r="L17" s="34">
        <f>SUM(L18:L21)</f>
        <v>116.03478960000001</v>
      </c>
      <c r="M17" s="34"/>
      <c r="N17" s="34">
        <f>SUM(N18:N21)</f>
        <v>20.137689999999999</v>
      </c>
      <c r="O17" s="56">
        <f>SUM(O18:O21)</f>
        <v>2387</v>
      </c>
      <c r="P17" s="57"/>
      <c r="Q17" s="58"/>
      <c r="R17" s="54">
        <f>SUM(R18:R21)</f>
        <v>4959</v>
      </c>
      <c r="S17" s="57"/>
      <c r="T17" s="58"/>
      <c r="U17" s="54">
        <f>SUM(U18:U21)</f>
        <v>1273</v>
      </c>
      <c r="V17" s="58"/>
      <c r="W17" s="58"/>
      <c r="X17" s="56">
        <f>SUM(X18:X21)</f>
        <v>8619</v>
      </c>
      <c r="Y17" s="58"/>
      <c r="Z17" s="58"/>
      <c r="AA17" s="33">
        <f t="shared" ref="AA17:AH17" si="2">SUM(AA18:AA21)</f>
        <v>43.621220000000001</v>
      </c>
      <c r="AB17" s="33">
        <f t="shared" si="2"/>
        <v>44.424059999999997</v>
      </c>
      <c r="AC17" s="33">
        <f t="shared" si="2"/>
        <v>20.137689999999999</v>
      </c>
      <c r="AD17" s="33">
        <f t="shared" si="2"/>
        <v>108.18297</v>
      </c>
      <c r="AE17" s="33">
        <f t="shared" si="2"/>
        <v>51.4730396</v>
      </c>
      <c r="AF17" s="33">
        <f t="shared" si="2"/>
        <v>44.424059999999997</v>
      </c>
      <c r="AG17" s="33">
        <f t="shared" si="2"/>
        <v>20.137689999999999</v>
      </c>
      <c r="AH17" s="33">
        <f t="shared" si="2"/>
        <v>116.03478960000001</v>
      </c>
      <c r="AI17" s="59">
        <f>SUM(AI18:AI20)</f>
        <v>1326000</v>
      </c>
      <c r="AJ17" s="49">
        <v>8.3000000000000001E-4</v>
      </c>
    </row>
    <row r="18" spans="1:36" ht="60.75" customHeight="1">
      <c r="A18" s="21">
        <v>1</v>
      </c>
      <c r="B18" s="60" t="s">
        <v>39</v>
      </c>
      <c r="C18" s="61" t="str">
        <f>[42]Программа!D22</f>
        <v>Установка учетов с АСКУЭ на границе балансовой принадлежности с потребителями, запитанными кабельными линиями от трансформаторных подстанций</v>
      </c>
      <c r="D18" s="58" t="s">
        <v>40</v>
      </c>
      <c r="E18" s="58" t="s">
        <v>40</v>
      </c>
      <c r="F18" s="62">
        <f>[42]Программа!O22</f>
        <v>1471</v>
      </c>
      <c r="G18" s="63">
        <f>F18</f>
        <v>1471</v>
      </c>
      <c r="H18" s="57"/>
      <c r="I18" s="63"/>
      <c r="J18" s="63">
        <v>2012</v>
      </c>
      <c r="K18" s="63">
        <v>2014</v>
      </c>
      <c r="L18" s="57">
        <f>AA18*1.18+AB18+AC18</f>
        <v>28.825456599999999</v>
      </c>
      <c r="M18" s="57"/>
      <c r="N18" s="57">
        <f>AG18</f>
        <v>3.6822199999999996</v>
      </c>
      <c r="O18" s="64">
        <v>1143</v>
      </c>
      <c r="P18" s="57"/>
      <c r="Q18" s="64"/>
      <c r="R18" s="63">
        <v>8</v>
      </c>
      <c r="S18" s="57"/>
      <c r="T18" s="64"/>
      <c r="U18" s="63">
        <f>320</f>
        <v>320</v>
      </c>
      <c r="V18" s="64"/>
      <c r="W18" s="64"/>
      <c r="X18" s="63">
        <f>O18+R18+U18</f>
        <v>1471</v>
      </c>
      <c r="Y18" s="63"/>
      <c r="Z18" s="63"/>
      <c r="AA18" s="65">
        <f>[42]Программа!Q22/1000</f>
        <v>21.22287</v>
      </c>
      <c r="AB18" s="65">
        <f>[42]Программа!R22/1000</f>
        <v>0.10025000000000001</v>
      </c>
      <c r="AC18" s="65">
        <f>[42]Программа!S22/1000</f>
        <v>3.6822199999999996</v>
      </c>
      <c r="AD18" s="34">
        <f>SUM(AA18:AC18)</f>
        <v>25.00534</v>
      </c>
      <c r="AE18" s="57">
        <f>AA18*1.18</f>
        <v>25.042986599999999</v>
      </c>
      <c r="AF18" s="57">
        <f t="shared" ref="AF18:AG21" si="3">AB18</f>
        <v>0.10025000000000001</v>
      </c>
      <c r="AG18" s="57">
        <f t="shared" si="3"/>
        <v>3.6822199999999996</v>
      </c>
      <c r="AH18" s="33">
        <f>SUM(AE18:AG18)</f>
        <v>28.825456599999999</v>
      </c>
      <c r="AI18" s="63">
        <v>209200</v>
      </c>
      <c r="AJ18" s="66">
        <v>1.2999999999999999E-4</v>
      </c>
    </row>
    <row r="19" spans="1:36" ht="54.75" customHeight="1">
      <c r="A19" s="21">
        <f>A18+1</f>
        <v>2</v>
      </c>
      <c r="B19" s="60" t="s">
        <v>41</v>
      </c>
      <c r="C19" s="61" t="str">
        <f>[42]Программа!D23</f>
        <v>Установка учетов с АСКУЭ на границе балансовой принадлежности с потребителями, запитанными от воздушных линий 0,4 кВ</v>
      </c>
      <c r="D19" s="58" t="s">
        <v>40</v>
      </c>
      <c r="E19" s="58" t="s">
        <v>40</v>
      </c>
      <c r="F19" s="62">
        <f>[42]Программа!O23</f>
        <v>6255</v>
      </c>
      <c r="G19" s="63">
        <f>F19</f>
        <v>6255</v>
      </c>
      <c r="H19" s="57"/>
      <c r="I19" s="63"/>
      <c r="J19" s="63">
        <v>2012</v>
      </c>
      <c r="K19" s="63">
        <v>2014</v>
      </c>
      <c r="L19" s="57">
        <f>AA19*1.18+AB19+AC19</f>
        <v>56.948428200000002</v>
      </c>
      <c r="M19" s="57"/>
      <c r="N19" s="57">
        <f>AG19</f>
        <v>9.7816700000000001</v>
      </c>
      <c r="O19" s="58">
        <v>725</v>
      </c>
      <c r="P19" s="57"/>
      <c r="Q19" s="58"/>
      <c r="R19" s="63">
        <v>4729</v>
      </c>
      <c r="S19" s="57"/>
      <c r="T19" s="64"/>
      <c r="U19" s="63">
        <f>413+388</f>
        <v>801</v>
      </c>
      <c r="V19" s="64"/>
      <c r="W19" s="64"/>
      <c r="X19" s="63">
        <f>O19+R19+U19</f>
        <v>6255</v>
      </c>
      <c r="Y19" s="63"/>
      <c r="Z19" s="63"/>
      <c r="AA19" s="65">
        <f>[42]Программа!Q23/1000</f>
        <v>8.0434900000000003</v>
      </c>
      <c r="AB19" s="65">
        <f>[42]Программа!R23/1000</f>
        <v>37.675440000000002</v>
      </c>
      <c r="AC19" s="65">
        <f>[42]Программа!S23/1000</f>
        <v>9.7816700000000001</v>
      </c>
      <c r="AD19" s="34">
        <f>SUM(AA19:AC19)</f>
        <v>55.500599999999999</v>
      </c>
      <c r="AE19" s="57">
        <f>AA19*1.18</f>
        <v>9.4913182000000003</v>
      </c>
      <c r="AF19" s="57">
        <f t="shared" si="3"/>
        <v>37.675440000000002</v>
      </c>
      <c r="AG19" s="57">
        <f t="shared" si="3"/>
        <v>9.7816700000000001</v>
      </c>
      <c r="AH19" s="33">
        <f>SUM(AE19:AG19)</f>
        <v>56.948428200000002</v>
      </c>
      <c r="AI19" s="63">
        <v>1067000</v>
      </c>
      <c r="AJ19" s="66">
        <v>6.7000000000000002E-4</v>
      </c>
    </row>
    <row r="20" spans="1:36" ht="30.75" customHeight="1">
      <c r="A20" s="21">
        <f>A19+1</f>
        <v>3</v>
      </c>
      <c r="B20" s="60" t="s">
        <v>42</v>
      </c>
      <c r="C20" s="61" t="str">
        <f>[42]Программа!D24</f>
        <v>Монтаж устройств передачи данных для АСКУЭ в ТП</v>
      </c>
      <c r="D20" s="58" t="s">
        <v>40</v>
      </c>
      <c r="E20" s="58" t="s">
        <v>40</v>
      </c>
      <c r="F20" s="62">
        <f>[42]Программа!O24</f>
        <v>293</v>
      </c>
      <c r="G20" s="63">
        <f>F20</f>
        <v>293</v>
      </c>
      <c r="H20" s="57"/>
      <c r="I20" s="63"/>
      <c r="J20" s="63">
        <v>2012</v>
      </c>
      <c r="K20" s="63">
        <v>2014</v>
      </c>
      <c r="L20" s="57">
        <f>AA20*1.18+AB20+AC20</f>
        <v>17.936247600000002</v>
      </c>
      <c r="M20" s="57"/>
      <c r="N20" s="57">
        <f>AG20</f>
        <v>4.4302799999999998</v>
      </c>
      <c r="O20" s="64">
        <v>200</v>
      </c>
      <c r="P20" s="57"/>
      <c r="Q20" s="64"/>
      <c r="R20" s="63">
        <v>29</v>
      </c>
      <c r="S20" s="57"/>
      <c r="T20" s="64"/>
      <c r="U20" s="63">
        <v>64</v>
      </c>
      <c r="V20" s="64"/>
      <c r="W20" s="64"/>
      <c r="X20" s="63">
        <f>O20+R20+U20</f>
        <v>293</v>
      </c>
      <c r="Y20" s="63"/>
      <c r="Z20" s="63"/>
      <c r="AA20" s="65">
        <f>[42]Программа!Q24/1000</f>
        <v>9.7528199999999998</v>
      </c>
      <c r="AB20" s="65">
        <f>[42]Программа!R24/1000</f>
        <v>1.9976400000000001</v>
      </c>
      <c r="AC20" s="65">
        <f>[42]Программа!S24/1000</f>
        <v>4.4302799999999998</v>
      </c>
      <c r="AD20" s="34">
        <f>SUM(AA20:AC20)</f>
        <v>16.18074</v>
      </c>
      <c r="AE20" s="57">
        <f>AA20*1.18</f>
        <v>11.508327599999999</v>
      </c>
      <c r="AF20" s="57">
        <f t="shared" si="3"/>
        <v>1.9976400000000001</v>
      </c>
      <c r="AG20" s="57">
        <f t="shared" si="3"/>
        <v>4.4302799999999998</v>
      </c>
      <c r="AH20" s="33">
        <f>SUM(AE20:AG20)</f>
        <v>17.936247600000002</v>
      </c>
      <c r="AI20" s="63">
        <v>49800</v>
      </c>
      <c r="AJ20" s="66">
        <v>3.0000000000000001E-5</v>
      </c>
    </row>
    <row r="21" spans="1:36" ht="36.75" customHeight="1">
      <c r="A21" s="21">
        <f>A20+1</f>
        <v>4</v>
      </c>
      <c r="B21" s="60" t="s">
        <v>43</v>
      </c>
      <c r="C21" s="61" t="str">
        <f>[42]Программа!D25</f>
        <v>Монтаж системы сигнализации в трансформаторной подстанции</v>
      </c>
      <c r="D21" s="58" t="s">
        <v>40</v>
      </c>
      <c r="E21" s="58" t="s">
        <v>40</v>
      </c>
      <c r="F21" s="62">
        <f>[42]Программа!O25</f>
        <v>600</v>
      </c>
      <c r="G21" s="63">
        <f>F21</f>
        <v>600</v>
      </c>
      <c r="H21" s="57"/>
      <c r="I21" s="63"/>
      <c r="J21" s="63">
        <v>2012</v>
      </c>
      <c r="K21" s="63">
        <v>2014</v>
      </c>
      <c r="L21" s="57">
        <f>AA21*1.18+AB21+AC21</f>
        <v>12.324657199999999</v>
      </c>
      <c r="M21" s="57"/>
      <c r="N21" s="57">
        <f>AG21</f>
        <v>2.2435200000000002</v>
      </c>
      <c r="O21" s="64">
        <v>319</v>
      </c>
      <c r="P21" s="57"/>
      <c r="Q21" s="64"/>
      <c r="R21" s="63">
        <v>193</v>
      </c>
      <c r="S21" s="57"/>
      <c r="T21" s="64"/>
      <c r="U21" s="63">
        <v>88</v>
      </c>
      <c r="V21" s="64"/>
      <c r="W21" s="64"/>
      <c r="X21" s="63">
        <f>O21+R21+U21</f>
        <v>600</v>
      </c>
      <c r="Y21" s="63"/>
      <c r="Z21" s="63"/>
      <c r="AA21" s="65">
        <f>[42]Программа!Q25/1000</f>
        <v>4.6020399999999997</v>
      </c>
      <c r="AB21" s="65">
        <f>[42]Программа!R25/1000</f>
        <v>4.6507299999999994</v>
      </c>
      <c r="AC21" s="65">
        <f>[42]Программа!S25/1000</f>
        <v>2.2435200000000002</v>
      </c>
      <c r="AD21" s="34">
        <f>SUM(AA21:AC21)</f>
        <v>11.496289999999998</v>
      </c>
      <c r="AE21" s="57">
        <f>AA21*1.18</f>
        <v>5.4304071999999994</v>
      </c>
      <c r="AF21" s="57">
        <f t="shared" si="3"/>
        <v>4.6507299999999994</v>
      </c>
      <c r="AG21" s="57">
        <f t="shared" si="3"/>
        <v>2.2435200000000002</v>
      </c>
      <c r="AH21" s="33">
        <f>SUM(AE21:AG21)</f>
        <v>12.324657199999999</v>
      </c>
      <c r="AI21" s="67"/>
      <c r="AJ21" s="68"/>
    </row>
    <row r="22" spans="1:36" ht="15.75">
      <c r="A22" s="21"/>
      <c r="B22" s="50" t="s">
        <v>44</v>
      </c>
      <c r="C22" s="51" t="s">
        <v>45</v>
      </c>
      <c r="D22" s="52"/>
      <c r="E22" s="52"/>
      <c r="F22" s="53"/>
      <c r="G22" s="52"/>
      <c r="H22" s="34">
        <f>H23+H24</f>
        <v>114.80616000000001</v>
      </c>
      <c r="I22" s="34">
        <f>I23+I24</f>
        <v>14.35</v>
      </c>
      <c r="J22" s="52"/>
      <c r="K22" s="52"/>
      <c r="L22" s="34">
        <f>L23+L24</f>
        <v>250.25395874870429</v>
      </c>
      <c r="M22" s="34"/>
      <c r="N22" s="33">
        <f>N23+N24</f>
        <v>112.20398101000001</v>
      </c>
      <c r="O22" s="56">
        <f>O23+O24</f>
        <v>0</v>
      </c>
      <c r="P22" s="34">
        <f t="shared" ref="P22:AH22" si="4">P23+P24</f>
        <v>40.15916</v>
      </c>
      <c r="Q22" s="33">
        <f t="shared" si="4"/>
        <v>6.52</v>
      </c>
      <c r="R22" s="54">
        <f t="shared" si="4"/>
        <v>0</v>
      </c>
      <c r="S22" s="34">
        <f t="shared" si="4"/>
        <v>37.158999999999999</v>
      </c>
      <c r="T22" s="33">
        <f t="shared" si="4"/>
        <v>2.46</v>
      </c>
      <c r="U22" s="54">
        <f t="shared" si="4"/>
        <v>0</v>
      </c>
      <c r="V22" s="33">
        <f t="shared" si="4"/>
        <v>37.488</v>
      </c>
      <c r="W22" s="33">
        <f t="shared" si="4"/>
        <v>5.37</v>
      </c>
      <c r="X22" s="56">
        <f t="shared" si="4"/>
        <v>0</v>
      </c>
      <c r="Y22" s="33">
        <f t="shared" si="4"/>
        <v>114.80616000000001</v>
      </c>
      <c r="Z22" s="33">
        <f t="shared" si="4"/>
        <v>14.35</v>
      </c>
      <c r="AA22" s="33">
        <f t="shared" si="4"/>
        <v>62.083225233082601</v>
      </c>
      <c r="AB22" s="33">
        <f t="shared" si="4"/>
        <v>54.908281325141374</v>
      </c>
      <c r="AC22" s="33">
        <f t="shared" si="4"/>
        <v>95.088119500000005</v>
      </c>
      <c r="AD22" s="34">
        <f t="shared" si="4"/>
        <v>212.07962605822397</v>
      </c>
      <c r="AE22" s="33">
        <f t="shared" si="4"/>
        <v>73.258205775037467</v>
      </c>
      <c r="AF22" s="33">
        <f t="shared" si="4"/>
        <v>64.791771963666818</v>
      </c>
      <c r="AG22" s="33">
        <f t="shared" si="4"/>
        <v>112.20398101000001</v>
      </c>
      <c r="AH22" s="34">
        <f t="shared" si="4"/>
        <v>250.25395874870429</v>
      </c>
      <c r="AI22" s="67"/>
      <c r="AJ22" s="68"/>
    </row>
    <row r="23" spans="1:36" ht="30" customHeight="1">
      <c r="A23" s="21"/>
      <c r="B23" s="50" t="s">
        <v>46</v>
      </c>
      <c r="C23" s="51" t="s">
        <v>47</v>
      </c>
      <c r="D23" s="52"/>
      <c r="E23" s="52"/>
      <c r="F23" s="53"/>
      <c r="G23" s="52"/>
      <c r="H23" s="34"/>
      <c r="I23" s="52"/>
      <c r="J23" s="52"/>
      <c r="K23" s="52"/>
      <c r="L23" s="34"/>
      <c r="M23" s="34"/>
      <c r="N23" s="34"/>
      <c r="O23" s="58"/>
      <c r="P23" s="57"/>
      <c r="Q23" s="58"/>
      <c r="R23" s="63"/>
      <c r="S23" s="57"/>
      <c r="T23" s="58"/>
      <c r="U23" s="63"/>
      <c r="V23" s="58"/>
      <c r="W23" s="58"/>
      <c r="X23" s="58"/>
      <c r="Y23" s="58"/>
      <c r="Z23" s="58"/>
      <c r="AA23" s="65"/>
      <c r="AB23" s="65"/>
      <c r="AC23" s="65"/>
      <c r="AD23" s="34"/>
      <c r="AE23" s="57"/>
      <c r="AF23" s="57"/>
      <c r="AG23" s="57"/>
      <c r="AH23" s="57"/>
      <c r="AI23" s="67"/>
      <c r="AJ23" s="68"/>
    </row>
    <row r="24" spans="1:36" ht="15.75">
      <c r="A24" s="21"/>
      <c r="B24" s="50" t="s">
        <v>48</v>
      </c>
      <c r="C24" s="51" t="s">
        <v>49</v>
      </c>
      <c r="D24" s="58"/>
      <c r="E24" s="58"/>
      <c r="F24" s="69"/>
      <c r="G24" s="58"/>
      <c r="H24" s="34">
        <f>H25+H30+H36+H52+H64+H66</f>
        <v>114.80616000000001</v>
      </c>
      <c r="I24" s="34">
        <f>I25+I30+I36+I52+I64+I66</f>
        <v>14.35</v>
      </c>
      <c r="J24" s="58"/>
      <c r="K24" s="58"/>
      <c r="L24" s="34">
        <f>L25+L30+L36+L52+L64+L66</f>
        <v>250.25395874870429</v>
      </c>
      <c r="M24" s="57"/>
      <c r="N24" s="34">
        <f t="shared" ref="N24:AG24" si="5">N25+N30+N36+N52+N64+N66</f>
        <v>112.20398101000001</v>
      </c>
      <c r="O24" s="54">
        <f t="shared" si="5"/>
        <v>0</v>
      </c>
      <c r="P24" s="34">
        <f t="shared" si="5"/>
        <v>40.15916</v>
      </c>
      <c r="Q24" s="34">
        <f t="shared" si="5"/>
        <v>6.52</v>
      </c>
      <c r="R24" s="54">
        <f t="shared" si="5"/>
        <v>0</v>
      </c>
      <c r="S24" s="34">
        <f t="shared" si="5"/>
        <v>37.158999999999999</v>
      </c>
      <c r="T24" s="34">
        <f t="shared" si="5"/>
        <v>2.46</v>
      </c>
      <c r="U24" s="54">
        <f t="shared" si="5"/>
        <v>0</v>
      </c>
      <c r="V24" s="34">
        <f t="shared" si="5"/>
        <v>37.488</v>
      </c>
      <c r="W24" s="34">
        <f t="shared" si="5"/>
        <v>5.37</v>
      </c>
      <c r="X24" s="54">
        <f t="shared" si="5"/>
        <v>0</v>
      </c>
      <c r="Y24" s="34">
        <f t="shared" si="5"/>
        <v>114.80616000000001</v>
      </c>
      <c r="Z24" s="34">
        <f t="shared" si="5"/>
        <v>14.35</v>
      </c>
      <c r="AA24" s="34">
        <f t="shared" si="5"/>
        <v>62.083225233082601</v>
      </c>
      <c r="AB24" s="34">
        <f t="shared" si="5"/>
        <v>54.908281325141374</v>
      </c>
      <c r="AC24" s="34">
        <f t="shared" si="5"/>
        <v>95.088119500000005</v>
      </c>
      <c r="AD24" s="34">
        <f t="shared" si="5"/>
        <v>212.07962605822397</v>
      </c>
      <c r="AE24" s="34">
        <f t="shared" si="5"/>
        <v>73.258205775037467</v>
      </c>
      <c r="AF24" s="34">
        <f t="shared" si="5"/>
        <v>64.791771963666818</v>
      </c>
      <c r="AG24" s="34">
        <f t="shared" si="5"/>
        <v>112.20398101000001</v>
      </c>
      <c r="AH24" s="34">
        <f>SUM(AE24:AG24)</f>
        <v>250.25395874870429</v>
      </c>
      <c r="AI24" s="67"/>
      <c r="AJ24" s="68"/>
    </row>
    <row r="25" spans="1:36" s="70" customFormat="1" ht="15.75">
      <c r="B25" s="50" t="s">
        <v>50</v>
      </c>
      <c r="C25" s="51" t="s">
        <v>51</v>
      </c>
      <c r="D25" s="52"/>
      <c r="E25" s="52"/>
      <c r="F25" s="53"/>
      <c r="G25" s="52">
        <f>SUM(G26:G29)</f>
        <v>4</v>
      </c>
      <c r="H25" s="34">
        <f>SUM(H26:H29)</f>
        <v>0</v>
      </c>
      <c r="I25" s="34">
        <f>SUM(I26:I29)</f>
        <v>0</v>
      </c>
      <c r="J25" s="52"/>
      <c r="K25" s="52"/>
      <c r="L25" s="34">
        <f>SUM(L26:L29)</f>
        <v>36.058434454354</v>
      </c>
      <c r="M25" s="57"/>
      <c r="N25" s="34">
        <f>SUM(N26:N29)</f>
        <v>22.624352777600002</v>
      </c>
      <c r="O25" s="54">
        <f t="shared" ref="O25:AH25" si="6">SUM(O26:O29)</f>
        <v>0</v>
      </c>
      <c r="P25" s="34">
        <f t="shared" si="6"/>
        <v>0</v>
      </c>
      <c r="Q25" s="34">
        <f t="shared" si="6"/>
        <v>0</v>
      </c>
      <c r="R25" s="54">
        <f t="shared" si="6"/>
        <v>0</v>
      </c>
      <c r="S25" s="34">
        <f t="shared" si="6"/>
        <v>0</v>
      </c>
      <c r="T25" s="34">
        <f t="shared" si="6"/>
        <v>0</v>
      </c>
      <c r="U25" s="54">
        <f t="shared" si="6"/>
        <v>0</v>
      </c>
      <c r="V25" s="34">
        <f t="shared" si="6"/>
        <v>0</v>
      </c>
      <c r="W25" s="34">
        <f t="shared" si="6"/>
        <v>0</v>
      </c>
      <c r="X25" s="54">
        <f t="shared" si="6"/>
        <v>0</v>
      </c>
      <c r="Y25" s="34">
        <f t="shared" si="6"/>
        <v>0</v>
      </c>
      <c r="Z25" s="34">
        <f t="shared" si="6"/>
        <v>0</v>
      </c>
      <c r="AA25" s="34">
        <f t="shared" si="6"/>
        <v>9.2950019500000014</v>
      </c>
      <c r="AB25" s="34">
        <f t="shared" si="6"/>
        <v>2.0898130303000002</v>
      </c>
      <c r="AC25" s="34">
        <f t="shared" si="6"/>
        <v>19.17318032</v>
      </c>
      <c r="AD25" s="34">
        <f t="shared" si="6"/>
        <v>30.557995300300007</v>
      </c>
      <c r="AE25" s="34">
        <f t="shared" si="6"/>
        <v>10.968102301000002</v>
      </c>
      <c r="AF25" s="34">
        <f t="shared" si="6"/>
        <v>2.4659793757540003</v>
      </c>
      <c r="AG25" s="34">
        <f t="shared" si="6"/>
        <v>22.624352777600002</v>
      </c>
      <c r="AH25" s="34">
        <f t="shared" si="6"/>
        <v>36.058434454354</v>
      </c>
      <c r="AI25" s="71"/>
      <c r="AJ25" s="72"/>
    </row>
    <row r="26" spans="1:36" ht="19.5" customHeight="1">
      <c r="A26" s="21">
        <v>1</v>
      </c>
      <c r="B26" s="60" t="str">
        <f>"2.2.1."&amp;TEXT(A26,0)</f>
        <v>2.2.1.1</v>
      </c>
      <c r="C26" s="73" t="str">
        <f>[42]Программа!D29</f>
        <v>ул. Б.Подгорная - ул.Р.Люксембург</v>
      </c>
      <c r="D26" s="58" t="s">
        <v>52</v>
      </c>
      <c r="E26" s="58" t="s">
        <v>40</v>
      </c>
      <c r="F26" s="69"/>
      <c r="G26" s="58">
        <v>1</v>
      </c>
      <c r="H26" s="57"/>
      <c r="I26" s="58"/>
      <c r="J26" s="64">
        <v>2012</v>
      </c>
      <c r="K26" s="64">
        <v>2012</v>
      </c>
      <c r="L26" s="57">
        <f>[42]Программа!T29/1000*1.18</f>
        <v>10.968102301000002</v>
      </c>
      <c r="M26" s="57"/>
      <c r="N26" s="57">
        <f>AG26</f>
        <v>0</v>
      </c>
      <c r="O26" s="58"/>
      <c r="P26" s="57"/>
      <c r="Q26" s="58"/>
      <c r="R26" s="63"/>
      <c r="S26" s="57"/>
      <c r="T26" s="58"/>
      <c r="U26" s="63"/>
      <c r="V26" s="58"/>
      <c r="W26" s="58"/>
      <c r="X26" s="58"/>
      <c r="Y26" s="58"/>
      <c r="Z26" s="58"/>
      <c r="AA26" s="65">
        <f>[42]Программа!Q29/1000</f>
        <v>9.2950019500000014</v>
      </c>
      <c r="AB26" s="65"/>
      <c r="AC26" s="65"/>
      <c r="AD26" s="34">
        <f>SUM(AA26:AC26)</f>
        <v>9.2950019500000014</v>
      </c>
      <c r="AE26" s="57">
        <f>AA26*1.18</f>
        <v>10.968102301000002</v>
      </c>
      <c r="AF26" s="57"/>
      <c r="AG26" s="57"/>
      <c r="AH26" s="33">
        <f t="shared" ref="AH26:AH84" si="7">SUM(AE26:AG26)</f>
        <v>10.968102301000002</v>
      </c>
      <c r="AI26" s="67"/>
      <c r="AJ26" s="68"/>
    </row>
    <row r="27" spans="1:36" ht="19.5" customHeight="1">
      <c r="A27" s="21">
        <f>A26+1</f>
        <v>2</v>
      </c>
      <c r="B27" s="60" t="str">
        <f>"2.2.1."&amp;TEXT(A27,0)</f>
        <v>2.2.1.2</v>
      </c>
      <c r="C27" s="73" t="str">
        <f>[42]Программа!D30</f>
        <v>ул. Б.Хмельницкого (строительная часть)</v>
      </c>
      <c r="D27" s="58" t="s">
        <v>52</v>
      </c>
      <c r="E27" s="58" t="s">
        <v>40</v>
      </c>
      <c r="F27" s="69"/>
      <c r="G27" s="58">
        <v>1</v>
      </c>
      <c r="H27" s="57"/>
      <c r="I27" s="58"/>
      <c r="J27" s="64">
        <v>2013</v>
      </c>
      <c r="K27" s="64">
        <v>2013</v>
      </c>
      <c r="L27" s="57">
        <f>[42]Программа!T30/1000*1.18</f>
        <v>2.4659793757540003</v>
      </c>
      <c r="M27" s="57"/>
      <c r="N27" s="57">
        <f>AG27</f>
        <v>0</v>
      </c>
      <c r="O27" s="58"/>
      <c r="P27" s="57"/>
      <c r="Q27" s="58"/>
      <c r="R27" s="63"/>
      <c r="S27" s="57"/>
      <c r="T27" s="58"/>
      <c r="U27" s="63"/>
      <c r="V27" s="58"/>
      <c r="W27" s="58"/>
      <c r="X27" s="58"/>
      <c r="Y27" s="58"/>
      <c r="Z27" s="58"/>
      <c r="AA27" s="65"/>
      <c r="AB27" s="65">
        <f>[42]Программа!R30/1000</f>
        <v>2.0898130303000002</v>
      </c>
      <c r="AC27" s="65"/>
      <c r="AD27" s="34">
        <f>SUM(AA27:AC27)</f>
        <v>2.0898130303000002</v>
      </c>
      <c r="AE27" s="57"/>
      <c r="AF27" s="57">
        <f>AB27*1.18</f>
        <v>2.4659793757540003</v>
      </c>
      <c r="AG27" s="57"/>
      <c r="AH27" s="33">
        <f t="shared" si="7"/>
        <v>2.4659793757540003</v>
      </c>
      <c r="AI27" s="67"/>
      <c r="AJ27" s="68"/>
    </row>
    <row r="28" spans="1:36" ht="19.5" customHeight="1">
      <c r="A28" s="21">
        <f>A27+1</f>
        <v>3</v>
      </c>
      <c r="B28" s="60" t="str">
        <f>"2.2.1."&amp;TEXT(A28,0)</f>
        <v>2.2.1.3</v>
      </c>
      <c r="C28" s="73" t="str">
        <f>[42]Программа!D31</f>
        <v>ул. Б. Хмельницкого (оборудование РП)</v>
      </c>
      <c r="D28" s="58" t="s">
        <v>40</v>
      </c>
      <c r="E28" s="58" t="s">
        <v>40</v>
      </c>
      <c r="F28" s="69"/>
      <c r="G28" s="58">
        <v>1</v>
      </c>
      <c r="H28" s="57"/>
      <c r="I28" s="58"/>
      <c r="J28" s="64">
        <v>2014</v>
      </c>
      <c r="K28" s="64">
        <v>2014</v>
      </c>
      <c r="L28" s="57">
        <f>[42]Программа!T31/1000*1.18</f>
        <v>10.316387191800001</v>
      </c>
      <c r="M28" s="57"/>
      <c r="N28" s="57">
        <f>AG28</f>
        <v>10.316387191800001</v>
      </c>
      <c r="O28" s="58"/>
      <c r="P28" s="57"/>
      <c r="Q28" s="58"/>
      <c r="R28" s="63"/>
      <c r="S28" s="57"/>
      <c r="T28" s="58"/>
      <c r="U28" s="63"/>
      <c r="V28" s="58"/>
      <c r="W28" s="58"/>
      <c r="X28" s="58"/>
      <c r="Y28" s="58"/>
      <c r="Z28" s="58"/>
      <c r="AA28" s="65"/>
      <c r="AB28" s="65"/>
      <c r="AC28" s="65">
        <f>[42]Программа!S31/1000</f>
        <v>8.7427010100000011</v>
      </c>
      <c r="AD28" s="34">
        <f>SUM(AA28:AC28)</f>
        <v>8.7427010100000011</v>
      </c>
      <c r="AE28" s="57"/>
      <c r="AF28" s="57"/>
      <c r="AG28" s="57">
        <f>AC28*1.18</f>
        <v>10.316387191800001</v>
      </c>
      <c r="AH28" s="33">
        <f t="shared" si="7"/>
        <v>10.316387191800001</v>
      </c>
      <c r="AI28" s="67"/>
      <c r="AJ28" s="68"/>
    </row>
    <row r="29" spans="1:36" ht="19.5" customHeight="1">
      <c r="A29" s="21">
        <f>A28+1</f>
        <v>4</v>
      </c>
      <c r="B29" s="60" t="str">
        <f>"2.2.1."&amp;TEXT(A29,0)</f>
        <v>2.2.1.4</v>
      </c>
      <c r="C29" s="73" t="str">
        <f>[42]Программа!D32</f>
        <v>мкр. Солнечная долина</v>
      </c>
      <c r="D29" s="58" t="s">
        <v>52</v>
      </c>
      <c r="E29" s="58" t="s">
        <v>40</v>
      </c>
      <c r="F29" s="69"/>
      <c r="G29" s="58">
        <v>1</v>
      </c>
      <c r="H29" s="57"/>
      <c r="I29" s="58"/>
      <c r="J29" s="64">
        <v>2014</v>
      </c>
      <c r="K29" s="64">
        <v>2014</v>
      </c>
      <c r="L29" s="57">
        <f>[42]Программа!T32/1000*1.18</f>
        <v>12.3079655858</v>
      </c>
      <c r="M29" s="57"/>
      <c r="N29" s="57">
        <f>AG29</f>
        <v>12.3079655858</v>
      </c>
      <c r="O29" s="58"/>
      <c r="P29" s="57"/>
      <c r="Q29" s="58"/>
      <c r="R29" s="63"/>
      <c r="S29" s="57"/>
      <c r="T29" s="58"/>
      <c r="U29" s="63"/>
      <c r="V29" s="58"/>
      <c r="W29" s="58"/>
      <c r="X29" s="58"/>
      <c r="Y29" s="58"/>
      <c r="Z29" s="58"/>
      <c r="AA29" s="65"/>
      <c r="AB29" s="65"/>
      <c r="AC29" s="65">
        <f>[42]Программа!S32/1000</f>
        <v>10.430479310000001</v>
      </c>
      <c r="AD29" s="34">
        <f>SUM(AA29:AC29)</f>
        <v>10.430479310000001</v>
      </c>
      <c r="AE29" s="57"/>
      <c r="AF29" s="57"/>
      <c r="AG29" s="57">
        <f>AC29*1.18</f>
        <v>12.3079655858</v>
      </c>
      <c r="AH29" s="33">
        <f t="shared" si="7"/>
        <v>12.3079655858</v>
      </c>
      <c r="AI29" s="67"/>
      <c r="AJ29" s="68"/>
    </row>
    <row r="30" spans="1:36" s="70" customFormat="1" ht="99" customHeight="1">
      <c r="B30" s="50" t="s">
        <v>53</v>
      </c>
      <c r="C30" s="74" t="s">
        <v>54</v>
      </c>
      <c r="D30" s="52"/>
      <c r="E30" s="52"/>
      <c r="F30" s="53"/>
      <c r="G30" s="52"/>
      <c r="H30" s="33">
        <f>SUM(H31:H35)</f>
        <v>2.3200000000000003</v>
      </c>
      <c r="I30" s="33">
        <f>SUM(I31:I35)</f>
        <v>7.1</v>
      </c>
      <c r="J30" s="52"/>
      <c r="K30" s="52"/>
      <c r="L30" s="34">
        <f>SUM(L31:L35)</f>
        <v>18.561328143175743</v>
      </c>
      <c r="M30" s="57"/>
      <c r="N30" s="34">
        <f t="shared" ref="N30:AG30" si="8">SUM(N31:N35)</f>
        <v>3.9654030744000002</v>
      </c>
      <c r="O30" s="54">
        <f t="shared" si="8"/>
        <v>0</v>
      </c>
      <c r="P30" s="34">
        <f t="shared" si="8"/>
        <v>1.4000000000000001</v>
      </c>
      <c r="Q30" s="34">
        <f t="shared" si="8"/>
        <v>3.3200000000000003</v>
      </c>
      <c r="R30" s="54">
        <f t="shared" si="8"/>
        <v>0</v>
      </c>
      <c r="S30" s="34">
        <f t="shared" si="8"/>
        <v>0.92</v>
      </c>
      <c r="T30" s="34">
        <f t="shared" si="8"/>
        <v>1.26</v>
      </c>
      <c r="U30" s="54">
        <f t="shared" si="8"/>
        <v>0</v>
      </c>
      <c r="V30" s="34">
        <f t="shared" si="8"/>
        <v>0</v>
      </c>
      <c r="W30" s="34">
        <f t="shared" si="8"/>
        <v>2.52</v>
      </c>
      <c r="X30" s="54">
        <f t="shared" si="8"/>
        <v>0</v>
      </c>
      <c r="Y30" s="34">
        <f t="shared" si="8"/>
        <v>2.3200000000000003</v>
      </c>
      <c r="Z30" s="34">
        <f t="shared" si="8"/>
        <v>7.1</v>
      </c>
      <c r="AA30" s="34">
        <f t="shared" si="8"/>
        <v>7.1410919064000007</v>
      </c>
      <c r="AB30" s="34">
        <f t="shared" si="8"/>
        <v>5.2283361179862196</v>
      </c>
      <c r="AC30" s="34">
        <f t="shared" si="8"/>
        <v>3.3605110800000002</v>
      </c>
      <c r="AD30" s="34">
        <f t="shared" si="8"/>
        <v>15.72993910438622</v>
      </c>
      <c r="AE30" s="34">
        <f t="shared" si="8"/>
        <v>8.4264884495520018</v>
      </c>
      <c r="AF30" s="34">
        <f t="shared" si="8"/>
        <v>6.1694366192237391</v>
      </c>
      <c r="AG30" s="34">
        <f t="shared" si="8"/>
        <v>3.9654030744000002</v>
      </c>
      <c r="AH30" s="33">
        <f t="shared" si="7"/>
        <v>18.561328143175743</v>
      </c>
      <c r="AI30" s="71"/>
      <c r="AJ30" s="72"/>
    </row>
    <row r="31" spans="1:36" ht="19.5" customHeight="1">
      <c r="A31" s="21">
        <v>1</v>
      </c>
      <c r="B31" s="75" t="str">
        <f>"2.2.2."&amp;TEXT(A31,0)</f>
        <v>2.2.2.1</v>
      </c>
      <c r="C31" s="76" t="str">
        <f>[42]Программа!D35</f>
        <v>мкр. 9 Солнечный (КПД № 5,6)</v>
      </c>
      <c r="D31" s="58" t="s">
        <v>52</v>
      </c>
      <c r="E31" s="58" t="s">
        <v>40</v>
      </c>
      <c r="F31" s="67"/>
      <c r="G31" s="67"/>
      <c r="H31" s="77">
        <v>0.4</v>
      </c>
      <c r="I31" s="57">
        <f>2*0.63</f>
        <v>1.26</v>
      </c>
      <c r="J31" s="63">
        <v>2012</v>
      </c>
      <c r="K31" s="63">
        <v>2012</v>
      </c>
      <c r="L31" s="57">
        <f>[42]Программа!T35/1000*1.18</f>
        <v>2.63223558868</v>
      </c>
      <c r="M31" s="57"/>
      <c r="N31" s="57">
        <f>AG31</f>
        <v>0</v>
      </c>
      <c r="O31" s="58"/>
      <c r="P31" s="57">
        <f t="shared" ref="P31:Q33" si="9">H31</f>
        <v>0.4</v>
      </c>
      <c r="Q31" s="57">
        <f t="shared" si="9"/>
        <v>1.26</v>
      </c>
      <c r="R31" s="63"/>
      <c r="S31" s="57"/>
      <c r="T31" s="58"/>
      <c r="U31" s="63"/>
      <c r="V31" s="58"/>
      <c r="W31" s="58"/>
      <c r="X31" s="58"/>
      <c r="Y31" s="57">
        <f t="shared" ref="Y31:Z35" si="10">P31+S31+V31</f>
        <v>0.4</v>
      </c>
      <c r="Z31" s="57">
        <f t="shared" si="10"/>
        <v>1.26</v>
      </c>
      <c r="AA31" s="65">
        <f>[42]Программа!Q35/1000</f>
        <v>2.2307081260000001</v>
      </c>
      <c r="AB31" s="65"/>
      <c r="AC31" s="65"/>
      <c r="AD31" s="34">
        <f>SUM(AA31:AC31)</f>
        <v>2.2307081260000001</v>
      </c>
      <c r="AE31" s="57">
        <f>AA31*1.18</f>
        <v>2.63223558868</v>
      </c>
      <c r="AF31" s="57"/>
      <c r="AG31" s="57"/>
      <c r="AH31" s="33">
        <f t="shared" si="7"/>
        <v>2.63223558868</v>
      </c>
      <c r="AI31" s="67"/>
      <c r="AJ31" s="68"/>
    </row>
    <row r="32" spans="1:36" ht="20.25" customHeight="1">
      <c r="A32" s="21">
        <f>A31+1</f>
        <v>2</v>
      </c>
      <c r="B32" s="75" t="str">
        <f>"2.2.2."&amp;TEXT(A32,0)</f>
        <v>2.2.2.2</v>
      </c>
      <c r="C32" s="76" t="str">
        <f>[42]Программа!D36</f>
        <v>ул. Красноармейская 128</v>
      </c>
      <c r="D32" s="58" t="s">
        <v>52</v>
      </c>
      <c r="E32" s="58" t="s">
        <v>40</v>
      </c>
      <c r="F32" s="67"/>
      <c r="G32" s="67"/>
      <c r="H32" s="77">
        <v>0.2</v>
      </c>
      <c r="I32" s="57">
        <f>2*0.63</f>
        <v>1.26</v>
      </c>
      <c r="J32" s="63">
        <v>2012</v>
      </c>
      <c r="K32" s="63">
        <v>2012</v>
      </c>
      <c r="L32" s="57">
        <f>[42]Программа!T36/1000*1.18</f>
        <v>2.4140297972368003</v>
      </c>
      <c r="M32" s="57"/>
      <c r="N32" s="57">
        <f>AG32</f>
        <v>0</v>
      </c>
      <c r="O32" s="58"/>
      <c r="P32" s="57">
        <f t="shared" si="9"/>
        <v>0.2</v>
      </c>
      <c r="Q32" s="57">
        <f t="shared" si="9"/>
        <v>1.26</v>
      </c>
      <c r="R32" s="63"/>
      <c r="S32" s="57"/>
      <c r="T32" s="58"/>
      <c r="U32" s="63"/>
      <c r="V32" s="58"/>
      <c r="W32" s="58"/>
      <c r="X32" s="58"/>
      <c r="Y32" s="57">
        <f t="shared" si="10"/>
        <v>0.2</v>
      </c>
      <c r="Z32" s="57">
        <f t="shared" si="10"/>
        <v>1.26</v>
      </c>
      <c r="AA32" s="65">
        <f>[42]Программа!Q36/1000</f>
        <v>2.0457879637600005</v>
      </c>
      <c r="AB32" s="65"/>
      <c r="AC32" s="65"/>
      <c r="AD32" s="34">
        <f>SUM(AA32:AC32)</f>
        <v>2.0457879637600005</v>
      </c>
      <c r="AE32" s="57">
        <f>AA32*1.18</f>
        <v>2.4140297972368003</v>
      </c>
      <c r="AF32" s="57"/>
      <c r="AG32" s="57"/>
      <c r="AH32" s="33">
        <f t="shared" si="7"/>
        <v>2.4140297972368003</v>
      </c>
      <c r="AI32" s="67"/>
      <c r="AJ32" s="68"/>
    </row>
    <row r="33" spans="1:36" ht="18" customHeight="1">
      <c r="A33" s="21">
        <f>A32+1</f>
        <v>3</v>
      </c>
      <c r="B33" s="75" t="str">
        <f>"2.2.2."&amp;TEXT(A33,0)</f>
        <v>2.2.2.3</v>
      </c>
      <c r="C33" s="76" t="str">
        <f>[42]Программа!D37</f>
        <v>ул. Угрюмова, 1/1,1/2,2/47,6,2</v>
      </c>
      <c r="D33" s="58" t="s">
        <v>52</v>
      </c>
      <c r="E33" s="58" t="s">
        <v>40</v>
      </c>
      <c r="F33" s="69"/>
      <c r="G33" s="58"/>
      <c r="H33" s="57">
        <v>0.8</v>
      </c>
      <c r="I33" s="57">
        <f>2*0.4</f>
        <v>0.8</v>
      </c>
      <c r="J33" s="63">
        <v>2012</v>
      </c>
      <c r="K33" s="63">
        <v>2012</v>
      </c>
      <c r="L33" s="57">
        <f>[42]Программа!T37/1000*1.18</f>
        <v>3.3802230636352006</v>
      </c>
      <c r="M33" s="57"/>
      <c r="N33" s="57">
        <f>AG33</f>
        <v>0</v>
      </c>
      <c r="O33" s="58"/>
      <c r="P33" s="57">
        <f t="shared" si="9"/>
        <v>0.8</v>
      </c>
      <c r="Q33" s="57">
        <f t="shared" si="9"/>
        <v>0.8</v>
      </c>
      <c r="R33" s="63"/>
      <c r="S33" s="57"/>
      <c r="T33" s="58"/>
      <c r="U33" s="63"/>
      <c r="V33" s="58"/>
      <c r="W33" s="58"/>
      <c r="X33" s="58"/>
      <c r="Y33" s="57">
        <f t="shared" si="10"/>
        <v>0.8</v>
      </c>
      <c r="Z33" s="57">
        <f t="shared" si="10"/>
        <v>0.8</v>
      </c>
      <c r="AA33" s="65">
        <f>[42]Программа!Q37/1000</f>
        <v>2.8645958166400005</v>
      </c>
      <c r="AB33" s="65"/>
      <c r="AC33" s="65"/>
      <c r="AD33" s="34">
        <f>SUM(AA33:AC33)</f>
        <v>2.8645958166400005</v>
      </c>
      <c r="AE33" s="57">
        <f>AA33*1.18</f>
        <v>3.3802230636352006</v>
      </c>
      <c r="AF33" s="57"/>
      <c r="AG33" s="57"/>
      <c r="AH33" s="33">
        <f t="shared" si="7"/>
        <v>3.3802230636352006</v>
      </c>
      <c r="AI33" s="67"/>
      <c r="AJ33" s="68"/>
    </row>
    <row r="34" spans="1:36" ht="16.5" customHeight="1">
      <c r="A34" s="21">
        <f>A33+1</f>
        <v>4</v>
      </c>
      <c r="B34" s="75" t="str">
        <f>"2.2.2."&amp;TEXT(A34,0)</f>
        <v>2.2.2.4</v>
      </c>
      <c r="C34" s="76" t="str">
        <f>[42]Программа!D38</f>
        <v>ул. Гоголя, 55</v>
      </c>
      <c r="D34" s="58" t="s">
        <v>52</v>
      </c>
      <c r="E34" s="58" t="s">
        <v>40</v>
      </c>
      <c r="F34" s="69"/>
      <c r="G34" s="58"/>
      <c r="H34" s="57">
        <v>0.92</v>
      </c>
      <c r="I34" s="57">
        <f>2*0.63</f>
        <v>1.26</v>
      </c>
      <c r="J34" s="63">
        <v>2013</v>
      </c>
      <c r="K34" s="63">
        <v>2013</v>
      </c>
      <c r="L34" s="57">
        <f>[42]Программа!T38/1000*1.18</f>
        <v>6.1694366192237391</v>
      </c>
      <c r="M34" s="57"/>
      <c r="N34" s="57">
        <f>AG34</f>
        <v>0</v>
      </c>
      <c r="O34" s="63"/>
      <c r="P34" s="57"/>
      <c r="Q34" s="63"/>
      <c r="R34" s="63"/>
      <c r="S34" s="57">
        <f>H34</f>
        <v>0.92</v>
      </c>
      <c r="T34" s="57">
        <f>I34</f>
        <v>1.26</v>
      </c>
      <c r="U34" s="63"/>
      <c r="V34" s="58"/>
      <c r="W34" s="58"/>
      <c r="X34" s="58"/>
      <c r="Y34" s="57">
        <f t="shared" si="10"/>
        <v>0.92</v>
      </c>
      <c r="Z34" s="57">
        <f t="shared" si="10"/>
        <v>1.26</v>
      </c>
      <c r="AA34" s="65"/>
      <c r="AB34" s="65">
        <f>[42]Программа!R38/1000</f>
        <v>5.2283361179862196</v>
      </c>
      <c r="AC34" s="65"/>
      <c r="AD34" s="34">
        <f>SUM(AA34:AC34)</f>
        <v>5.2283361179862196</v>
      </c>
      <c r="AE34" s="57"/>
      <c r="AF34" s="57">
        <f>AB34*1.18</f>
        <v>6.1694366192237391</v>
      </c>
      <c r="AG34" s="57"/>
      <c r="AH34" s="33">
        <f t="shared" si="7"/>
        <v>6.1694366192237391</v>
      </c>
      <c r="AI34" s="67"/>
      <c r="AJ34" s="68"/>
    </row>
    <row r="35" spans="1:36" ht="16.5" customHeight="1">
      <c r="A35" s="21">
        <f>A34+1</f>
        <v>5</v>
      </c>
      <c r="B35" s="75" t="str">
        <f>"2.2.2."&amp;TEXT(A35,0)</f>
        <v>2.2.2.5</v>
      </c>
      <c r="C35" s="76" t="str">
        <f>[42]Программа!D39</f>
        <v>мкр. Солнечная долина</v>
      </c>
      <c r="D35" s="58" t="s">
        <v>52</v>
      </c>
      <c r="E35" s="58" t="s">
        <v>40</v>
      </c>
      <c r="F35" s="69"/>
      <c r="G35" s="58"/>
      <c r="H35" s="57"/>
      <c r="I35" s="57">
        <f>2*2*0.63</f>
        <v>2.52</v>
      </c>
      <c r="J35" s="63">
        <v>2014</v>
      </c>
      <c r="K35" s="63">
        <v>2014</v>
      </c>
      <c r="L35" s="57">
        <f>[42]Программа!T39/1000*1.18</f>
        <v>3.9654030744000002</v>
      </c>
      <c r="M35" s="57"/>
      <c r="N35" s="57">
        <f>AG35</f>
        <v>3.9654030744000002</v>
      </c>
      <c r="O35" s="63"/>
      <c r="P35" s="57"/>
      <c r="Q35" s="63"/>
      <c r="R35" s="63"/>
      <c r="S35" s="57"/>
      <c r="T35" s="63"/>
      <c r="U35" s="63"/>
      <c r="V35" s="57">
        <f>H35</f>
        <v>0</v>
      </c>
      <c r="W35" s="57">
        <f>I35</f>
        <v>2.52</v>
      </c>
      <c r="X35" s="58"/>
      <c r="Y35" s="57">
        <f t="shared" si="10"/>
        <v>0</v>
      </c>
      <c r="Z35" s="57">
        <f t="shared" si="10"/>
        <v>2.52</v>
      </c>
      <c r="AA35" s="65"/>
      <c r="AB35" s="65"/>
      <c r="AC35" s="65">
        <f>[42]Программа!S39/1000</f>
        <v>3.3605110800000002</v>
      </c>
      <c r="AD35" s="34">
        <f>SUM(AA35:AC35)</f>
        <v>3.3605110800000002</v>
      </c>
      <c r="AE35" s="57"/>
      <c r="AF35" s="57"/>
      <c r="AG35" s="57">
        <f>AC35*1.18</f>
        <v>3.9654030744000002</v>
      </c>
      <c r="AH35" s="33">
        <f t="shared" si="7"/>
        <v>3.9654030744000002</v>
      </c>
      <c r="AI35" s="67"/>
      <c r="AJ35" s="68"/>
    </row>
    <row r="36" spans="1:36" ht="79.5" customHeight="1">
      <c r="A36" s="21"/>
      <c r="B36" s="78" t="s">
        <v>55</v>
      </c>
      <c r="C36" s="79" t="s">
        <v>56</v>
      </c>
      <c r="D36" s="52"/>
      <c r="E36" s="52"/>
      <c r="F36" s="53"/>
      <c r="G36" s="52"/>
      <c r="H36" s="33">
        <f>SUM(H37:H51)</f>
        <v>6.7649999999999997</v>
      </c>
      <c r="I36" s="33">
        <f>SUM(I37:I51)</f>
        <v>5.99</v>
      </c>
      <c r="J36" s="54"/>
      <c r="K36" s="54"/>
      <c r="L36" s="33">
        <f>SUM(L37:L51)</f>
        <v>27.822403075887308</v>
      </c>
      <c r="M36" s="57"/>
      <c r="N36" s="33">
        <f>SUM(N37:N51)</f>
        <v>9.523557416600001</v>
      </c>
      <c r="O36" s="33">
        <f>SUM(O37:O51)</f>
        <v>0</v>
      </c>
      <c r="P36" s="33">
        <f>SUM(P37:P51)</f>
        <v>1.5999999999999999</v>
      </c>
      <c r="Q36" s="33">
        <f>SUM(Q37:Q51)</f>
        <v>3.1999999999999997</v>
      </c>
      <c r="R36" s="54">
        <f>SUM(R37:R50)</f>
        <v>0</v>
      </c>
      <c r="S36" s="33">
        <f>SUM(S37:S51)</f>
        <v>2.66</v>
      </c>
      <c r="T36" s="33">
        <f>SUM(T37:T51)</f>
        <v>1.2000000000000002</v>
      </c>
      <c r="U36" s="54">
        <f>SUM(U37:U50)</f>
        <v>0</v>
      </c>
      <c r="V36" s="33">
        <f t="shared" ref="V36:AH36" si="11">SUM(V37:V51)</f>
        <v>2.5049999999999999</v>
      </c>
      <c r="W36" s="33">
        <f t="shared" si="11"/>
        <v>1.59</v>
      </c>
      <c r="X36" s="33">
        <f t="shared" si="11"/>
        <v>0</v>
      </c>
      <c r="Y36" s="33">
        <f t="shared" si="11"/>
        <v>6.7649999999999997</v>
      </c>
      <c r="Z36" s="33">
        <f t="shared" si="11"/>
        <v>5.99</v>
      </c>
      <c r="AA36" s="33">
        <f t="shared" si="11"/>
        <v>8.4428538148799976</v>
      </c>
      <c r="AB36" s="33">
        <f t="shared" si="11"/>
        <v>7.064642506549923</v>
      </c>
      <c r="AC36" s="33">
        <f t="shared" si="11"/>
        <v>8.0708113700000013</v>
      </c>
      <c r="AD36" s="33">
        <f t="shared" si="11"/>
        <v>23.578307691429917</v>
      </c>
      <c r="AE36" s="33">
        <f t="shared" si="11"/>
        <v>9.9625675015583983</v>
      </c>
      <c r="AF36" s="33">
        <f t="shared" si="11"/>
        <v>8.3362781577289091</v>
      </c>
      <c r="AG36" s="33">
        <f t="shared" si="11"/>
        <v>9.523557416600001</v>
      </c>
      <c r="AH36" s="33">
        <f t="shared" si="11"/>
        <v>27.822403075887308</v>
      </c>
      <c r="AI36" s="67"/>
      <c r="AJ36" s="68"/>
    </row>
    <row r="37" spans="1:36" ht="15.75">
      <c r="A37" s="21">
        <f t="shared" ref="A37:A50" si="12">A36+1</f>
        <v>1</v>
      </c>
      <c r="B37" s="75" t="str">
        <f t="shared" ref="B37:B51" si="13">"2.2.3."&amp;TEXT(A37,0)</f>
        <v>2.2.3.1</v>
      </c>
      <c r="C37" s="80" t="str">
        <f>[42]Программа!D42</f>
        <v>п. Залесье (ул. Залесская, ул. Снежная) 2-ая очередь</v>
      </c>
      <c r="D37" s="58" t="s">
        <v>52</v>
      </c>
      <c r="E37" s="58" t="s">
        <v>40</v>
      </c>
      <c r="F37" s="69"/>
      <c r="G37" s="58"/>
      <c r="H37" s="57">
        <v>0.2</v>
      </c>
      <c r="I37" s="57">
        <f t="shared" ref="I37:I47" si="14">0.4</f>
        <v>0.4</v>
      </c>
      <c r="J37" s="63">
        <v>2012</v>
      </c>
      <c r="K37" s="63">
        <v>2012</v>
      </c>
      <c r="L37" s="57">
        <f>[42]Программа!T42/1000*1.18</f>
        <v>1.2453209376947998</v>
      </c>
      <c r="M37" s="57"/>
      <c r="N37" s="57">
        <f>AG37</f>
        <v>0</v>
      </c>
      <c r="O37" s="63"/>
      <c r="P37" s="57">
        <f>H37</f>
        <v>0.2</v>
      </c>
      <c r="Q37" s="57">
        <f>I37</f>
        <v>0.4</v>
      </c>
      <c r="R37" s="63"/>
      <c r="S37" s="57"/>
      <c r="T37" s="58"/>
      <c r="U37" s="63"/>
      <c r="V37" s="58"/>
      <c r="W37" s="58"/>
      <c r="X37" s="58"/>
      <c r="Y37" s="57">
        <f t="shared" ref="Y37:Z50" si="15">P37+S37+V37</f>
        <v>0.2</v>
      </c>
      <c r="Z37" s="57">
        <f t="shared" si="15"/>
        <v>0.4</v>
      </c>
      <c r="AA37" s="65">
        <f>[42]Программа!Q42/1000</f>
        <v>1.0553567268599999</v>
      </c>
      <c r="AB37" s="65"/>
      <c r="AC37" s="65"/>
      <c r="AD37" s="34">
        <f t="shared" ref="AD37:AD51" si="16">SUM(AA37:AC37)</f>
        <v>1.0553567268599999</v>
      </c>
      <c r="AE37" s="57">
        <f t="shared" ref="AE37:AE44" si="17">AA37*1.18</f>
        <v>1.2453209376947998</v>
      </c>
      <c r="AF37" s="57"/>
      <c r="AG37" s="57"/>
      <c r="AH37" s="33">
        <f t="shared" si="7"/>
        <v>1.2453209376947998</v>
      </c>
      <c r="AI37" s="67"/>
      <c r="AJ37" s="68"/>
    </row>
    <row r="38" spans="1:36" ht="15.75">
      <c r="A38" s="21">
        <f t="shared" si="12"/>
        <v>2</v>
      </c>
      <c r="B38" s="75" t="str">
        <f t="shared" si="13"/>
        <v>2.2.3.2</v>
      </c>
      <c r="C38" s="80" t="str">
        <f>[42]Программа!D43</f>
        <v>пос. Наука, ул. Воскресенская</v>
      </c>
      <c r="D38" s="58" t="s">
        <v>52</v>
      </c>
      <c r="E38" s="58" t="s">
        <v>40</v>
      </c>
      <c r="F38" s="69"/>
      <c r="G38" s="58"/>
      <c r="H38" s="57">
        <v>0.2</v>
      </c>
      <c r="I38" s="57">
        <f t="shared" si="14"/>
        <v>0.4</v>
      </c>
      <c r="J38" s="63">
        <v>2012</v>
      </c>
      <c r="K38" s="63">
        <v>2012</v>
      </c>
      <c r="L38" s="57">
        <f>[42]Программа!T43/1000*1.18</f>
        <v>1.2453209376947998</v>
      </c>
      <c r="M38" s="57"/>
      <c r="N38" s="57">
        <f t="shared" ref="N38:N84" si="18">AG38</f>
        <v>0</v>
      </c>
      <c r="O38" s="63"/>
      <c r="P38" s="57">
        <f t="shared" ref="P38:Q44" si="19">H38</f>
        <v>0.2</v>
      </c>
      <c r="Q38" s="57">
        <f t="shared" si="19"/>
        <v>0.4</v>
      </c>
      <c r="R38" s="63"/>
      <c r="S38" s="57"/>
      <c r="T38" s="58"/>
      <c r="U38" s="63"/>
      <c r="V38" s="58"/>
      <c r="W38" s="58"/>
      <c r="X38" s="58"/>
      <c r="Y38" s="57">
        <f t="shared" si="15"/>
        <v>0.2</v>
      </c>
      <c r="Z38" s="57">
        <f t="shared" si="15"/>
        <v>0.4</v>
      </c>
      <c r="AA38" s="65">
        <f>[42]Программа!Q43/1000</f>
        <v>1.0553567268599999</v>
      </c>
      <c r="AB38" s="65"/>
      <c r="AC38" s="65"/>
      <c r="AD38" s="34">
        <f t="shared" si="16"/>
        <v>1.0553567268599999</v>
      </c>
      <c r="AE38" s="57">
        <f t="shared" si="17"/>
        <v>1.2453209376947998</v>
      </c>
      <c r="AF38" s="57"/>
      <c r="AG38" s="57"/>
      <c r="AH38" s="33">
        <f t="shared" si="7"/>
        <v>1.2453209376947998</v>
      </c>
      <c r="AI38" s="67"/>
      <c r="AJ38" s="68"/>
    </row>
    <row r="39" spans="1:36" ht="15.75">
      <c r="A39" s="21">
        <f t="shared" si="12"/>
        <v>3</v>
      </c>
      <c r="B39" s="75" t="str">
        <f t="shared" si="13"/>
        <v>2.2.3.3</v>
      </c>
      <c r="C39" s="80" t="str">
        <f>[42]Программа!D44</f>
        <v>пос. Наука, ул. Спасская</v>
      </c>
      <c r="D39" s="58" t="s">
        <v>52</v>
      </c>
      <c r="E39" s="58" t="s">
        <v>40</v>
      </c>
      <c r="F39" s="69"/>
      <c r="G39" s="58"/>
      <c r="H39" s="57">
        <v>0.2</v>
      </c>
      <c r="I39" s="57">
        <f t="shared" si="14"/>
        <v>0.4</v>
      </c>
      <c r="J39" s="63">
        <v>2012</v>
      </c>
      <c r="K39" s="63">
        <v>2012</v>
      </c>
      <c r="L39" s="57">
        <f>[42]Программа!T44/1000*1.18</f>
        <v>1.2453209376947998</v>
      </c>
      <c r="M39" s="57"/>
      <c r="N39" s="57">
        <f t="shared" si="18"/>
        <v>0</v>
      </c>
      <c r="O39" s="63"/>
      <c r="P39" s="57">
        <f t="shared" si="19"/>
        <v>0.2</v>
      </c>
      <c r="Q39" s="57">
        <f t="shared" si="19"/>
        <v>0.4</v>
      </c>
      <c r="R39" s="63"/>
      <c r="S39" s="57"/>
      <c r="T39" s="58"/>
      <c r="U39" s="63"/>
      <c r="V39" s="58"/>
      <c r="W39" s="58"/>
      <c r="X39" s="58"/>
      <c r="Y39" s="57">
        <f t="shared" si="15"/>
        <v>0.2</v>
      </c>
      <c r="Z39" s="57">
        <f t="shared" si="15"/>
        <v>0.4</v>
      </c>
      <c r="AA39" s="65">
        <f>[42]Программа!Q44/1000</f>
        <v>1.0553567268599999</v>
      </c>
      <c r="AB39" s="65"/>
      <c r="AC39" s="65"/>
      <c r="AD39" s="34">
        <f t="shared" si="16"/>
        <v>1.0553567268599999</v>
      </c>
      <c r="AE39" s="57">
        <f t="shared" si="17"/>
        <v>1.2453209376947998</v>
      </c>
      <c r="AF39" s="57"/>
      <c r="AG39" s="57"/>
      <c r="AH39" s="33">
        <f t="shared" si="7"/>
        <v>1.2453209376947998</v>
      </c>
      <c r="AI39" s="67"/>
      <c r="AJ39" s="68"/>
    </row>
    <row r="40" spans="1:36" ht="31.5">
      <c r="A40" s="21">
        <f t="shared" si="12"/>
        <v>4</v>
      </c>
      <c r="B40" s="75" t="str">
        <f t="shared" si="13"/>
        <v>2.2.3.4</v>
      </c>
      <c r="C40" s="80" t="str">
        <f>[42]Программа!D45</f>
        <v>п.Зональная (ул. Садовая) 2-ая очередь (освоение новых земель под индивидуальное строительство)</v>
      </c>
      <c r="D40" s="58" t="s">
        <v>52</v>
      </c>
      <c r="E40" s="58" t="s">
        <v>40</v>
      </c>
      <c r="F40" s="69"/>
      <c r="G40" s="58"/>
      <c r="H40" s="57">
        <f>0.2</f>
        <v>0.2</v>
      </c>
      <c r="I40" s="57">
        <f t="shared" si="14"/>
        <v>0.4</v>
      </c>
      <c r="J40" s="63">
        <v>2012</v>
      </c>
      <c r="K40" s="63">
        <v>2012</v>
      </c>
      <c r="L40" s="57">
        <f>[42]Программа!T45/1000*1.18</f>
        <v>1.2453209376947998</v>
      </c>
      <c r="M40" s="57"/>
      <c r="N40" s="57">
        <f t="shared" si="18"/>
        <v>0</v>
      </c>
      <c r="O40" s="63"/>
      <c r="P40" s="57">
        <f t="shared" si="19"/>
        <v>0.2</v>
      </c>
      <c r="Q40" s="57">
        <f t="shared" si="19"/>
        <v>0.4</v>
      </c>
      <c r="R40" s="63"/>
      <c r="S40" s="57"/>
      <c r="T40" s="58"/>
      <c r="U40" s="63"/>
      <c r="V40" s="58"/>
      <c r="W40" s="58"/>
      <c r="X40" s="58"/>
      <c r="Y40" s="57">
        <f t="shared" si="15"/>
        <v>0.2</v>
      </c>
      <c r="Z40" s="57">
        <f t="shared" si="15"/>
        <v>0.4</v>
      </c>
      <c r="AA40" s="65">
        <f>[42]Программа!Q45/1000</f>
        <v>1.0553567268599999</v>
      </c>
      <c r="AB40" s="65"/>
      <c r="AC40" s="65"/>
      <c r="AD40" s="34">
        <f t="shared" si="16"/>
        <v>1.0553567268599999</v>
      </c>
      <c r="AE40" s="57">
        <f t="shared" si="17"/>
        <v>1.2453209376947998</v>
      </c>
      <c r="AF40" s="57"/>
      <c r="AG40" s="57"/>
      <c r="AH40" s="33">
        <f t="shared" si="7"/>
        <v>1.2453209376947998</v>
      </c>
      <c r="AI40" s="67"/>
      <c r="AJ40" s="68"/>
    </row>
    <row r="41" spans="1:36" ht="31.5">
      <c r="A41" s="21">
        <f t="shared" si="12"/>
        <v>5</v>
      </c>
      <c r="B41" s="75" t="str">
        <f t="shared" si="13"/>
        <v>2.2.3.5</v>
      </c>
      <c r="C41" s="80" t="str">
        <f>[42]Программа!D46</f>
        <v>п. Зональный (р-н Ипподрома) 3-я очередь (освоение новых земель под индивидуальное строительство)</v>
      </c>
      <c r="D41" s="58" t="s">
        <v>52</v>
      </c>
      <c r="E41" s="58" t="s">
        <v>40</v>
      </c>
      <c r="F41" s="69"/>
      <c r="G41" s="58"/>
      <c r="H41" s="57">
        <f>0.2</f>
        <v>0.2</v>
      </c>
      <c r="I41" s="57">
        <f t="shared" si="14"/>
        <v>0.4</v>
      </c>
      <c r="J41" s="63">
        <v>2012</v>
      </c>
      <c r="K41" s="63">
        <v>2012</v>
      </c>
      <c r="L41" s="57">
        <f>[42]Программа!T46/1000*1.18</f>
        <v>1.2453209376947998</v>
      </c>
      <c r="M41" s="57"/>
      <c r="N41" s="57">
        <f t="shared" si="18"/>
        <v>0</v>
      </c>
      <c r="O41" s="63"/>
      <c r="P41" s="57">
        <f t="shared" si="19"/>
        <v>0.2</v>
      </c>
      <c r="Q41" s="57">
        <f t="shared" si="19"/>
        <v>0.4</v>
      </c>
      <c r="R41" s="63"/>
      <c r="S41" s="57"/>
      <c r="T41" s="58"/>
      <c r="U41" s="63"/>
      <c r="V41" s="58"/>
      <c r="W41" s="58"/>
      <c r="X41" s="58"/>
      <c r="Y41" s="57">
        <f t="shared" si="15"/>
        <v>0.2</v>
      </c>
      <c r="Z41" s="57">
        <f t="shared" si="15"/>
        <v>0.4</v>
      </c>
      <c r="AA41" s="65">
        <f>[42]Программа!Q46/1000</f>
        <v>1.0553567268599999</v>
      </c>
      <c r="AB41" s="65"/>
      <c r="AC41" s="65"/>
      <c r="AD41" s="34">
        <f t="shared" si="16"/>
        <v>1.0553567268599999</v>
      </c>
      <c r="AE41" s="57">
        <f t="shared" si="17"/>
        <v>1.2453209376947998</v>
      </c>
      <c r="AF41" s="57"/>
      <c r="AG41" s="57"/>
      <c r="AH41" s="33">
        <f t="shared" si="7"/>
        <v>1.2453209376947998</v>
      </c>
      <c r="AI41" s="67"/>
      <c r="AJ41" s="68"/>
    </row>
    <row r="42" spans="1:36" ht="31.5">
      <c r="A42" s="21">
        <f t="shared" si="12"/>
        <v>6</v>
      </c>
      <c r="B42" s="75" t="str">
        <f t="shared" si="13"/>
        <v>2.2.3.6</v>
      </c>
      <c r="C42" s="80" t="str">
        <f>[42]Программа!D47</f>
        <v>п. Зональный мкр. Звездный 4-ая очередь (освоение новых земель под индивидуальное строительство)</v>
      </c>
      <c r="D42" s="58" t="s">
        <v>52</v>
      </c>
      <c r="E42" s="58" t="s">
        <v>40</v>
      </c>
      <c r="F42" s="69"/>
      <c r="G42" s="58"/>
      <c r="H42" s="57">
        <f>0.2</f>
        <v>0.2</v>
      </c>
      <c r="I42" s="57">
        <f t="shared" si="14"/>
        <v>0.4</v>
      </c>
      <c r="J42" s="63">
        <v>2012</v>
      </c>
      <c r="K42" s="63">
        <v>2012</v>
      </c>
      <c r="L42" s="57">
        <f>[42]Программа!T47/1000*1.18</f>
        <v>1.2453209376947998</v>
      </c>
      <c r="M42" s="57"/>
      <c r="N42" s="57">
        <f t="shared" si="18"/>
        <v>0</v>
      </c>
      <c r="O42" s="63"/>
      <c r="P42" s="57">
        <f t="shared" si="19"/>
        <v>0.2</v>
      </c>
      <c r="Q42" s="57">
        <f t="shared" si="19"/>
        <v>0.4</v>
      </c>
      <c r="R42" s="63"/>
      <c r="S42" s="57"/>
      <c r="T42" s="58"/>
      <c r="U42" s="63"/>
      <c r="V42" s="58"/>
      <c r="W42" s="58"/>
      <c r="X42" s="58"/>
      <c r="Y42" s="57">
        <f t="shared" si="15"/>
        <v>0.2</v>
      </c>
      <c r="Z42" s="57">
        <f t="shared" si="15"/>
        <v>0.4</v>
      </c>
      <c r="AA42" s="65">
        <f>[42]Программа!Q47/1000</f>
        <v>1.0553567268599999</v>
      </c>
      <c r="AB42" s="65"/>
      <c r="AC42" s="65"/>
      <c r="AD42" s="34">
        <f t="shared" si="16"/>
        <v>1.0553567268599999</v>
      </c>
      <c r="AE42" s="57">
        <f t="shared" si="17"/>
        <v>1.2453209376947998</v>
      </c>
      <c r="AF42" s="57"/>
      <c r="AG42" s="57"/>
      <c r="AH42" s="33">
        <f t="shared" si="7"/>
        <v>1.2453209376947998</v>
      </c>
      <c r="AI42" s="67"/>
      <c r="AJ42" s="68"/>
    </row>
    <row r="43" spans="1:36" ht="31.5">
      <c r="A43" s="21">
        <f t="shared" si="12"/>
        <v>7</v>
      </c>
      <c r="B43" s="75" t="str">
        <f t="shared" si="13"/>
        <v>2.2.3.7</v>
      </c>
      <c r="C43" s="80" t="str">
        <f>[42]Программа!D48</f>
        <v>п. Росинка 3-я очередь (освоение новых земель под индивидуальное строительство)</v>
      </c>
      <c r="D43" s="58" t="s">
        <v>52</v>
      </c>
      <c r="E43" s="58" t="s">
        <v>40</v>
      </c>
      <c r="F43" s="69"/>
      <c r="G43" s="58"/>
      <c r="H43" s="57">
        <f>0.2</f>
        <v>0.2</v>
      </c>
      <c r="I43" s="57">
        <f t="shared" si="14"/>
        <v>0.4</v>
      </c>
      <c r="J43" s="63">
        <v>2012</v>
      </c>
      <c r="K43" s="63">
        <v>2012</v>
      </c>
      <c r="L43" s="57">
        <f>[42]Программа!T48/1000*1.18</f>
        <v>1.2453209376947998</v>
      </c>
      <c r="M43" s="57"/>
      <c r="N43" s="57">
        <f t="shared" si="18"/>
        <v>0</v>
      </c>
      <c r="O43" s="63"/>
      <c r="P43" s="57">
        <f t="shared" si="19"/>
        <v>0.2</v>
      </c>
      <c r="Q43" s="57">
        <f t="shared" si="19"/>
        <v>0.4</v>
      </c>
      <c r="R43" s="63"/>
      <c r="S43" s="57"/>
      <c r="T43" s="58"/>
      <c r="U43" s="63"/>
      <c r="V43" s="58"/>
      <c r="W43" s="58"/>
      <c r="X43" s="58"/>
      <c r="Y43" s="57">
        <f t="shared" si="15"/>
        <v>0.2</v>
      </c>
      <c r="Z43" s="57">
        <f t="shared" si="15"/>
        <v>0.4</v>
      </c>
      <c r="AA43" s="65">
        <f>[42]Программа!Q48/1000</f>
        <v>1.0553567268599999</v>
      </c>
      <c r="AB43" s="65"/>
      <c r="AC43" s="65"/>
      <c r="AD43" s="34">
        <f t="shared" si="16"/>
        <v>1.0553567268599999</v>
      </c>
      <c r="AE43" s="57">
        <f t="shared" si="17"/>
        <v>1.2453209376947998</v>
      </c>
      <c r="AF43" s="57"/>
      <c r="AG43" s="57"/>
      <c r="AH43" s="33">
        <f t="shared" si="7"/>
        <v>1.2453209376947998</v>
      </c>
      <c r="AI43" s="67"/>
      <c r="AJ43" s="68"/>
    </row>
    <row r="44" spans="1:36" ht="15.75">
      <c r="A44" s="21">
        <f t="shared" si="12"/>
        <v>8</v>
      </c>
      <c r="B44" s="75" t="str">
        <f t="shared" si="13"/>
        <v>2.2.3.8</v>
      </c>
      <c r="C44" s="80" t="str">
        <f>[42]Программа!D49</f>
        <v>ул. Менделеева (п. Спичфабрика)</v>
      </c>
      <c r="D44" s="58" t="s">
        <v>52</v>
      </c>
      <c r="E44" s="58" t="s">
        <v>40</v>
      </c>
      <c r="F44" s="69"/>
      <c r="G44" s="58"/>
      <c r="H44" s="57">
        <f>0.2</f>
        <v>0.2</v>
      </c>
      <c r="I44" s="57">
        <f t="shared" si="14"/>
        <v>0.4</v>
      </c>
      <c r="J44" s="63">
        <v>2012</v>
      </c>
      <c r="K44" s="63">
        <v>2012</v>
      </c>
      <c r="L44" s="57">
        <f>[42]Программа!T49/1000*1.18</f>
        <v>1.2453209376947998</v>
      </c>
      <c r="M44" s="57"/>
      <c r="N44" s="57">
        <f t="shared" si="18"/>
        <v>0</v>
      </c>
      <c r="O44" s="63"/>
      <c r="P44" s="57">
        <f t="shared" si="19"/>
        <v>0.2</v>
      </c>
      <c r="Q44" s="57">
        <f t="shared" si="19"/>
        <v>0.4</v>
      </c>
      <c r="R44" s="63"/>
      <c r="S44" s="57"/>
      <c r="T44" s="63"/>
      <c r="U44" s="63"/>
      <c r="V44" s="58"/>
      <c r="W44" s="58"/>
      <c r="X44" s="58"/>
      <c r="Y44" s="57">
        <f t="shared" si="15"/>
        <v>0.2</v>
      </c>
      <c r="Z44" s="57">
        <f t="shared" si="15"/>
        <v>0.4</v>
      </c>
      <c r="AA44" s="65">
        <f>[42]Программа!Q49/1000</f>
        <v>1.0553567268599999</v>
      </c>
      <c r="AB44" s="65"/>
      <c r="AC44" s="65"/>
      <c r="AD44" s="34">
        <f t="shared" si="16"/>
        <v>1.0553567268599999</v>
      </c>
      <c r="AE44" s="57">
        <f t="shared" si="17"/>
        <v>1.2453209376947998</v>
      </c>
      <c r="AF44" s="57"/>
      <c r="AG44" s="57"/>
      <c r="AH44" s="33">
        <f t="shared" si="7"/>
        <v>1.2453209376947998</v>
      </c>
      <c r="AI44" s="67"/>
      <c r="AJ44" s="68"/>
    </row>
    <row r="45" spans="1:36" ht="15.75">
      <c r="A45" s="21">
        <f t="shared" si="12"/>
        <v>9</v>
      </c>
      <c r="B45" s="75" t="str">
        <f t="shared" si="13"/>
        <v>2.2.3.9</v>
      </c>
      <c r="C45" s="80" t="str">
        <f>[42]Программа!D50</f>
        <v>п. Красивый пруд 2-я очередь</v>
      </c>
      <c r="D45" s="58" t="s">
        <v>52</v>
      </c>
      <c r="E45" s="58" t="s">
        <v>40</v>
      </c>
      <c r="F45" s="69"/>
      <c r="G45" s="58"/>
      <c r="H45" s="57">
        <f>0.13+0.9</f>
        <v>1.03</v>
      </c>
      <c r="I45" s="57">
        <f t="shared" si="14"/>
        <v>0.4</v>
      </c>
      <c r="J45" s="63">
        <v>2013</v>
      </c>
      <c r="K45" s="63">
        <v>2013</v>
      </c>
      <c r="L45" s="57">
        <f>[42]Программа!T50/1000*1.18</f>
        <v>3.0828974183963389</v>
      </c>
      <c r="M45" s="57"/>
      <c r="N45" s="57">
        <f t="shared" si="18"/>
        <v>0</v>
      </c>
      <c r="O45" s="63"/>
      <c r="P45" s="57"/>
      <c r="Q45" s="63"/>
      <c r="R45" s="63"/>
      <c r="S45" s="57">
        <f t="shared" ref="S45:T47" si="20">H45</f>
        <v>1.03</v>
      </c>
      <c r="T45" s="57">
        <f t="shared" si="20"/>
        <v>0.4</v>
      </c>
      <c r="U45" s="63"/>
      <c r="V45" s="58"/>
      <c r="W45" s="58"/>
      <c r="X45" s="58"/>
      <c r="Y45" s="57">
        <f t="shared" si="15"/>
        <v>1.03</v>
      </c>
      <c r="Z45" s="57">
        <f t="shared" si="15"/>
        <v>0.4</v>
      </c>
      <c r="AA45" s="65"/>
      <c r="AB45" s="65">
        <f>[42]Программа!R50/1000</f>
        <v>2.6126249308443552</v>
      </c>
      <c r="AC45" s="65"/>
      <c r="AD45" s="34">
        <f t="shared" si="16"/>
        <v>2.6126249308443552</v>
      </c>
      <c r="AE45" s="57"/>
      <c r="AF45" s="57">
        <f>AB45*1.18</f>
        <v>3.0828974183963389</v>
      </c>
      <c r="AG45" s="57"/>
      <c r="AH45" s="33">
        <f t="shared" si="7"/>
        <v>3.0828974183963389</v>
      </c>
      <c r="AI45" s="67"/>
      <c r="AJ45" s="68"/>
    </row>
    <row r="46" spans="1:36" ht="15.75" customHeight="1">
      <c r="A46" s="21">
        <f t="shared" si="12"/>
        <v>10</v>
      </c>
      <c r="B46" s="75" t="str">
        <f t="shared" si="13"/>
        <v>2.2.3.10</v>
      </c>
      <c r="C46" s="80" t="str">
        <f>[42]Программа!D51</f>
        <v>п. Трубачево</v>
      </c>
      <c r="D46" s="58" t="s">
        <v>52</v>
      </c>
      <c r="E46" s="58" t="s">
        <v>40</v>
      </c>
      <c r="F46" s="69"/>
      <c r="G46" s="58"/>
      <c r="H46" s="57">
        <f>0.04+0.25</f>
        <v>0.28999999999999998</v>
      </c>
      <c r="I46" s="57">
        <f t="shared" si="14"/>
        <v>0.4</v>
      </c>
      <c r="J46" s="63">
        <v>2013</v>
      </c>
      <c r="K46" s="63">
        <v>2013</v>
      </c>
      <c r="L46" s="57">
        <f>[42]Программа!T51/1000*1.18</f>
        <v>1.5682174451176536</v>
      </c>
      <c r="M46" s="57"/>
      <c r="N46" s="57">
        <f t="shared" si="18"/>
        <v>0</v>
      </c>
      <c r="O46" s="63"/>
      <c r="P46" s="57"/>
      <c r="Q46" s="63"/>
      <c r="R46" s="63"/>
      <c r="S46" s="57">
        <f t="shared" si="20"/>
        <v>0.28999999999999998</v>
      </c>
      <c r="T46" s="57">
        <f t="shared" si="20"/>
        <v>0.4</v>
      </c>
      <c r="U46" s="63"/>
      <c r="V46" s="58"/>
      <c r="W46" s="58"/>
      <c r="X46" s="58"/>
      <c r="Y46" s="57">
        <f t="shared" si="15"/>
        <v>0.28999999999999998</v>
      </c>
      <c r="Z46" s="57">
        <f t="shared" si="15"/>
        <v>0.4</v>
      </c>
      <c r="AA46" s="65"/>
      <c r="AB46" s="65">
        <f>[42]Программа!R51/1000</f>
        <v>1.3289978348454692</v>
      </c>
      <c r="AC46" s="65"/>
      <c r="AD46" s="34">
        <f t="shared" si="16"/>
        <v>1.3289978348454692</v>
      </c>
      <c r="AE46" s="57"/>
      <c r="AF46" s="57">
        <f>AB46*1.18</f>
        <v>1.5682174451176536</v>
      </c>
      <c r="AG46" s="57"/>
      <c r="AH46" s="33">
        <f t="shared" si="7"/>
        <v>1.5682174451176536</v>
      </c>
      <c r="AI46" s="67"/>
      <c r="AJ46" s="68"/>
    </row>
    <row r="47" spans="1:36" ht="15.75">
      <c r="A47" s="21">
        <f t="shared" si="12"/>
        <v>11</v>
      </c>
      <c r="B47" s="75" t="str">
        <f t="shared" si="13"/>
        <v>2.2.3.11</v>
      </c>
      <c r="C47" s="80" t="str">
        <f>[42]Программа!D52</f>
        <v>п. Озерки (п. Росинка)</v>
      </c>
      <c r="D47" s="58" t="s">
        <v>52</v>
      </c>
      <c r="E47" s="58" t="s">
        <v>40</v>
      </c>
      <c r="F47" s="69"/>
      <c r="G47" s="58"/>
      <c r="H47" s="57">
        <f>0.04+1.3</f>
        <v>1.34</v>
      </c>
      <c r="I47" s="57">
        <f t="shared" si="14"/>
        <v>0.4</v>
      </c>
      <c r="J47" s="63">
        <v>2013</v>
      </c>
      <c r="K47" s="63">
        <v>2013</v>
      </c>
      <c r="L47" s="57">
        <f>[42]Программа!T52/1000*1.18</f>
        <v>3.6851632942149157</v>
      </c>
      <c r="M47" s="57"/>
      <c r="N47" s="57">
        <f t="shared" si="18"/>
        <v>0</v>
      </c>
      <c r="O47" s="63"/>
      <c r="P47" s="57"/>
      <c r="Q47" s="63"/>
      <c r="R47" s="63"/>
      <c r="S47" s="57">
        <f t="shared" si="20"/>
        <v>1.34</v>
      </c>
      <c r="T47" s="57">
        <f t="shared" si="20"/>
        <v>0.4</v>
      </c>
      <c r="U47" s="63"/>
      <c r="V47" s="58"/>
      <c r="W47" s="58"/>
      <c r="X47" s="58"/>
      <c r="Y47" s="57">
        <f t="shared" si="15"/>
        <v>1.34</v>
      </c>
      <c r="Z47" s="57">
        <f t="shared" si="15"/>
        <v>0.4</v>
      </c>
      <c r="AA47" s="65"/>
      <c r="AB47" s="65">
        <f>[42]Программа!R52/1000</f>
        <v>3.1230197408600984</v>
      </c>
      <c r="AC47" s="65"/>
      <c r="AD47" s="34">
        <f t="shared" si="16"/>
        <v>3.1230197408600984</v>
      </c>
      <c r="AE47" s="57"/>
      <c r="AF47" s="57">
        <f>AB47*1.18</f>
        <v>3.6851632942149157</v>
      </c>
      <c r="AG47" s="57"/>
      <c r="AH47" s="33">
        <f t="shared" si="7"/>
        <v>3.6851632942149157</v>
      </c>
      <c r="AI47" s="67"/>
      <c r="AJ47" s="68"/>
    </row>
    <row r="48" spans="1:36" ht="40.5" customHeight="1">
      <c r="A48" s="21">
        <f t="shared" si="12"/>
        <v>12</v>
      </c>
      <c r="B48" s="75" t="str">
        <f t="shared" si="13"/>
        <v>2.2.3.12</v>
      </c>
      <c r="C48" s="80" t="str">
        <f>[42]Программа!D53</f>
        <v>п. Сосновый бор</v>
      </c>
      <c r="D48" s="58" t="s">
        <v>52</v>
      </c>
      <c r="E48" s="58" t="s">
        <v>40</v>
      </c>
      <c r="F48" s="69"/>
      <c r="G48" s="58"/>
      <c r="H48" s="57">
        <f>0.165</f>
        <v>0.16500000000000001</v>
      </c>
      <c r="I48" s="57">
        <f>0.63</f>
        <v>0.63</v>
      </c>
      <c r="J48" s="63">
        <v>2014</v>
      </c>
      <c r="K48" s="63">
        <v>2014</v>
      </c>
      <c r="L48" s="57">
        <f>[42]Программа!T53/1000*1.18</f>
        <v>1.7051194463999999</v>
      </c>
      <c r="M48" s="57"/>
      <c r="N48" s="57">
        <f t="shared" si="18"/>
        <v>1.7051194463999999</v>
      </c>
      <c r="O48" s="63"/>
      <c r="P48" s="57"/>
      <c r="Q48" s="63"/>
      <c r="R48" s="55"/>
      <c r="S48" s="77"/>
      <c r="T48" s="81"/>
      <c r="U48" s="63"/>
      <c r="V48" s="57">
        <f t="shared" ref="V48:W50" si="21">H48</f>
        <v>0.16500000000000001</v>
      </c>
      <c r="W48" s="57">
        <f t="shared" si="21"/>
        <v>0.63</v>
      </c>
      <c r="X48" s="58"/>
      <c r="Y48" s="57">
        <f t="shared" si="15"/>
        <v>0.16500000000000001</v>
      </c>
      <c r="Z48" s="57">
        <f t="shared" si="15"/>
        <v>0.63</v>
      </c>
      <c r="AA48" s="65"/>
      <c r="AB48" s="65"/>
      <c r="AC48" s="65">
        <f>[42]Программа!S53/1000</f>
        <v>1.44501648</v>
      </c>
      <c r="AD48" s="34">
        <f t="shared" si="16"/>
        <v>1.44501648</v>
      </c>
      <c r="AE48" s="57"/>
      <c r="AF48" s="57"/>
      <c r="AG48" s="57">
        <f>AC48*1.18</f>
        <v>1.7051194463999999</v>
      </c>
      <c r="AH48" s="33">
        <f t="shared" si="7"/>
        <v>1.7051194463999999</v>
      </c>
      <c r="AI48" s="67"/>
      <c r="AJ48" s="68"/>
    </row>
    <row r="49" spans="1:36" ht="15.75">
      <c r="A49" s="21">
        <f t="shared" si="12"/>
        <v>13</v>
      </c>
      <c r="B49" s="75" t="str">
        <f t="shared" si="13"/>
        <v>2.2.3.13</v>
      </c>
      <c r="C49" s="80" t="str">
        <f>[42]Программа!D54</f>
        <v>п. Старо-Карьерный</v>
      </c>
      <c r="D49" s="58" t="s">
        <v>52</v>
      </c>
      <c r="E49" s="58" t="s">
        <v>40</v>
      </c>
      <c r="F49" s="69"/>
      <c r="G49" s="58"/>
      <c r="H49" s="57">
        <f>0.95</f>
        <v>0.95</v>
      </c>
      <c r="I49" s="57">
        <f>0.4</f>
        <v>0.4</v>
      </c>
      <c r="J49" s="63">
        <v>2014</v>
      </c>
      <c r="K49" s="63">
        <v>2014</v>
      </c>
      <c r="L49" s="57">
        <f>[42]Программа!T54/1000*1.18</f>
        <v>2.5574303548000001</v>
      </c>
      <c r="M49" s="57"/>
      <c r="N49" s="57">
        <f t="shared" si="18"/>
        <v>2.5574303548000001</v>
      </c>
      <c r="O49" s="63"/>
      <c r="P49" s="57"/>
      <c r="Q49" s="63"/>
      <c r="R49" s="63"/>
      <c r="S49" s="57"/>
      <c r="T49" s="63"/>
      <c r="U49" s="63"/>
      <c r="V49" s="57">
        <f t="shared" si="21"/>
        <v>0.95</v>
      </c>
      <c r="W49" s="57">
        <f t="shared" si="21"/>
        <v>0.4</v>
      </c>
      <c r="X49" s="58"/>
      <c r="Y49" s="57">
        <f t="shared" si="15"/>
        <v>0.95</v>
      </c>
      <c r="Z49" s="57">
        <f t="shared" si="15"/>
        <v>0.4</v>
      </c>
      <c r="AA49" s="65"/>
      <c r="AB49" s="65"/>
      <c r="AC49" s="65">
        <f>[42]Программа!S54/1000</f>
        <v>2.1673138600000001</v>
      </c>
      <c r="AD49" s="34">
        <f t="shared" si="16"/>
        <v>2.1673138600000001</v>
      </c>
      <c r="AE49" s="57"/>
      <c r="AF49" s="57"/>
      <c r="AG49" s="57">
        <f>AC49*1.18</f>
        <v>2.5574303548000001</v>
      </c>
      <c r="AH49" s="33">
        <f t="shared" si="7"/>
        <v>2.5574303548000001</v>
      </c>
      <c r="AI49" s="67"/>
      <c r="AJ49" s="68"/>
    </row>
    <row r="50" spans="1:36" ht="15.75">
      <c r="A50" s="21">
        <f t="shared" si="12"/>
        <v>14</v>
      </c>
      <c r="B50" s="75" t="str">
        <f t="shared" si="13"/>
        <v>2.2.3.14</v>
      </c>
      <c r="C50" s="80" t="str">
        <f>[42]Программа!D55</f>
        <v>ул. Потанина</v>
      </c>
      <c r="D50" s="58" t="s">
        <v>52</v>
      </c>
      <c r="E50" s="58" t="s">
        <v>40</v>
      </c>
      <c r="F50" s="69"/>
      <c r="G50" s="58"/>
      <c r="H50" s="57">
        <f>0.5</f>
        <v>0.5</v>
      </c>
      <c r="I50" s="57">
        <f>0.4</f>
        <v>0.4</v>
      </c>
      <c r="J50" s="63">
        <v>2014</v>
      </c>
      <c r="K50" s="63">
        <v>2014</v>
      </c>
      <c r="L50" s="57">
        <f>[42]Программа!T55/1000*1.18</f>
        <v>1.3763854294</v>
      </c>
      <c r="M50" s="57"/>
      <c r="N50" s="57">
        <f t="shared" si="18"/>
        <v>1.3763854294</v>
      </c>
      <c r="O50" s="63"/>
      <c r="P50" s="57"/>
      <c r="Q50" s="63"/>
      <c r="R50" s="63"/>
      <c r="S50" s="57"/>
      <c r="T50" s="63"/>
      <c r="U50" s="63"/>
      <c r="V50" s="57">
        <f t="shared" si="21"/>
        <v>0.5</v>
      </c>
      <c r="W50" s="57">
        <f t="shared" si="21"/>
        <v>0.4</v>
      </c>
      <c r="X50" s="58"/>
      <c r="Y50" s="57">
        <f t="shared" si="15"/>
        <v>0.5</v>
      </c>
      <c r="Z50" s="57">
        <f t="shared" si="15"/>
        <v>0.4</v>
      </c>
      <c r="AA50" s="65"/>
      <c r="AB50" s="65"/>
      <c r="AC50" s="65">
        <f>[42]Программа!S55/1000</f>
        <v>1.16642833</v>
      </c>
      <c r="AD50" s="34">
        <f t="shared" si="16"/>
        <v>1.16642833</v>
      </c>
      <c r="AE50" s="57"/>
      <c r="AF50" s="57"/>
      <c r="AG50" s="57">
        <f>AC50*1.18</f>
        <v>1.3763854294</v>
      </c>
      <c r="AH50" s="33">
        <f t="shared" si="7"/>
        <v>1.3763854294</v>
      </c>
      <c r="AI50" s="67"/>
      <c r="AJ50" s="68"/>
    </row>
    <row r="51" spans="1:36" ht="15.75">
      <c r="A51" s="21">
        <f>A50+1</f>
        <v>15</v>
      </c>
      <c r="B51" s="75" t="str">
        <f t="shared" si="13"/>
        <v>2.2.3.15</v>
      </c>
      <c r="C51" s="80" t="str">
        <f>[42]Программа!D56</f>
        <v>86 квартал</v>
      </c>
      <c r="D51" s="58" t="s">
        <v>52</v>
      </c>
      <c r="E51" s="58" t="s">
        <v>40</v>
      </c>
      <c r="F51" s="69"/>
      <c r="G51" s="58"/>
      <c r="H51" s="57">
        <f>0.83+0.06</f>
        <v>0.8899999999999999</v>
      </c>
      <c r="I51" s="57">
        <v>0.16</v>
      </c>
      <c r="J51" s="63">
        <v>2014</v>
      </c>
      <c r="K51" s="63">
        <v>2014</v>
      </c>
      <c r="L51" s="57">
        <f>[42]Программа!T56/1000*1.18</f>
        <v>3.8846221860000001</v>
      </c>
      <c r="M51" s="57"/>
      <c r="N51" s="57">
        <f t="shared" si="18"/>
        <v>3.8846221860000001</v>
      </c>
      <c r="O51" s="63"/>
      <c r="P51" s="57"/>
      <c r="Q51" s="63"/>
      <c r="R51" s="63"/>
      <c r="S51" s="57"/>
      <c r="T51" s="63"/>
      <c r="U51" s="63"/>
      <c r="V51" s="57">
        <f>H51</f>
        <v>0.8899999999999999</v>
      </c>
      <c r="W51" s="57">
        <f>I51</f>
        <v>0.16</v>
      </c>
      <c r="X51" s="58"/>
      <c r="Y51" s="57">
        <f>P51+S51+V51</f>
        <v>0.8899999999999999</v>
      </c>
      <c r="Z51" s="57">
        <f>Q51+T51+W51</f>
        <v>0.16</v>
      </c>
      <c r="AA51" s="65"/>
      <c r="AB51" s="65"/>
      <c r="AC51" s="65">
        <f>[42]Программа!S56/1000</f>
        <v>3.2920527000000002</v>
      </c>
      <c r="AD51" s="34">
        <f t="shared" si="16"/>
        <v>3.2920527000000002</v>
      </c>
      <c r="AE51" s="57"/>
      <c r="AF51" s="57"/>
      <c r="AG51" s="57">
        <f>AC51*1.18</f>
        <v>3.8846221860000001</v>
      </c>
      <c r="AH51" s="33">
        <f t="shared" si="7"/>
        <v>3.8846221860000001</v>
      </c>
      <c r="AI51" s="67"/>
      <c r="AJ51" s="68"/>
    </row>
    <row r="52" spans="1:36" ht="33.75" customHeight="1">
      <c r="A52" s="21"/>
      <c r="B52" s="78" t="s">
        <v>57</v>
      </c>
      <c r="C52" s="74" t="str">
        <f>[42]Программа!D58</f>
        <v>Строительство сетей электроснабжения (КВЛЭП-10/6 кВ)</v>
      </c>
      <c r="D52" s="58"/>
      <c r="E52" s="58"/>
      <c r="F52" s="82">
        <f>SUM(F53:F63)</f>
        <v>31.182160000000003</v>
      </c>
      <c r="G52" s="57"/>
      <c r="H52" s="34">
        <f>SUM(H53:H63)</f>
        <v>31.182160000000003</v>
      </c>
      <c r="I52" s="34">
        <f>SUM(I53:I63)</f>
        <v>0</v>
      </c>
      <c r="J52" s="54"/>
      <c r="K52" s="54"/>
      <c r="L52" s="33">
        <f>SUM(L53:L63)</f>
        <v>76.935590182336711</v>
      </c>
      <c r="M52" s="57"/>
      <c r="N52" s="33">
        <f>SUM(N53:N63)</f>
        <v>43.645706990400001</v>
      </c>
      <c r="O52" s="54"/>
      <c r="P52" s="34">
        <f>SUM(P53:P63)</f>
        <v>7.1591600000000009</v>
      </c>
      <c r="Q52" s="54"/>
      <c r="R52" s="54">
        <f>SUM(R53:R63)</f>
        <v>0</v>
      </c>
      <c r="S52" s="33">
        <f>SUM(S53:S63)</f>
        <v>5.4399999999999995</v>
      </c>
      <c r="T52" s="54"/>
      <c r="U52" s="54">
        <f>SUM(U53:U63)</f>
        <v>0</v>
      </c>
      <c r="V52" s="33">
        <f t="shared" ref="V52:AG52" si="22">SUM(V53:V63)</f>
        <v>18.583000000000002</v>
      </c>
      <c r="W52" s="54"/>
      <c r="X52" s="34">
        <f t="shared" si="22"/>
        <v>0</v>
      </c>
      <c r="Y52" s="33">
        <f t="shared" si="22"/>
        <v>31.182160000000003</v>
      </c>
      <c r="Z52" s="33">
        <f t="shared" si="22"/>
        <v>0</v>
      </c>
      <c r="AA52" s="33">
        <f t="shared" si="22"/>
        <v>12.8548752058026</v>
      </c>
      <c r="AB52" s="33">
        <f t="shared" si="22"/>
        <v>15.356890211092924</v>
      </c>
      <c r="AC52" s="33">
        <f t="shared" si="22"/>
        <v>36.987887279999995</v>
      </c>
      <c r="AD52" s="33">
        <f t="shared" si="22"/>
        <v>65.199652696895527</v>
      </c>
      <c r="AE52" s="33">
        <f t="shared" si="22"/>
        <v>15.168752742847065</v>
      </c>
      <c r="AF52" s="33">
        <f t="shared" si="22"/>
        <v>18.121130449089652</v>
      </c>
      <c r="AG52" s="33">
        <f t="shared" si="22"/>
        <v>43.645706990400001</v>
      </c>
      <c r="AH52" s="33">
        <f t="shared" si="7"/>
        <v>76.935590182336711</v>
      </c>
      <c r="AI52" s="67"/>
      <c r="AJ52" s="68"/>
    </row>
    <row r="53" spans="1:36" ht="15.75">
      <c r="A53" s="21">
        <f t="shared" ref="A53:A63" si="23">A52+1</f>
        <v>1</v>
      </c>
      <c r="B53" s="75" t="str">
        <f t="shared" ref="B53:B63" si="24">"2.2.4."&amp;TEXT(A53,0)</f>
        <v>2.2.4.1</v>
      </c>
      <c r="C53" s="76" t="str">
        <f>[42]Программа!D59</f>
        <v>ПС "Наука" - РП "Степановский" (ТП 591)</v>
      </c>
      <c r="D53" s="58" t="s">
        <v>40</v>
      </c>
      <c r="E53" s="57" t="s">
        <v>40</v>
      </c>
      <c r="F53" s="82">
        <f>[42]Программа!O59</f>
        <v>1.5591600000000001</v>
      </c>
      <c r="G53" s="57"/>
      <c r="H53" s="57">
        <f>F53</f>
        <v>1.5591600000000001</v>
      </c>
      <c r="I53" s="57"/>
      <c r="J53" s="63">
        <v>2012</v>
      </c>
      <c r="K53" s="63">
        <v>2012</v>
      </c>
      <c r="L53" s="57">
        <f>[42]Программа!T59/1000*1.18</f>
        <v>3.2164959797783284</v>
      </c>
      <c r="M53" s="57"/>
      <c r="N53" s="57">
        <f t="shared" si="18"/>
        <v>0</v>
      </c>
      <c r="O53" s="63"/>
      <c r="P53" s="57">
        <f>F53</f>
        <v>1.5591600000000001</v>
      </c>
      <c r="Q53" s="63"/>
      <c r="R53" s="63"/>
      <c r="S53" s="57"/>
      <c r="T53" s="58"/>
      <c r="U53" s="63"/>
      <c r="V53" s="63"/>
      <c r="W53" s="63"/>
      <c r="X53" s="63"/>
      <c r="Y53" s="57">
        <f t="shared" ref="Y53:Z69" si="25">P53+S53+V53</f>
        <v>1.5591600000000001</v>
      </c>
      <c r="Z53" s="57">
        <f t="shared" si="25"/>
        <v>0</v>
      </c>
      <c r="AA53" s="65">
        <f>[42]Программа!Q59/1000</f>
        <v>2.7258440506596004</v>
      </c>
      <c r="AB53" s="65"/>
      <c r="AC53" s="65"/>
      <c r="AD53" s="34">
        <f t="shared" ref="AD53:AD63" si="26">SUM(AA53:AC53)</f>
        <v>2.7258440506596004</v>
      </c>
      <c r="AE53" s="57">
        <f>AA53*1.18</f>
        <v>3.2164959797783284</v>
      </c>
      <c r="AF53" s="57"/>
      <c r="AG53" s="57"/>
      <c r="AH53" s="33">
        <f t="shared" si="7"/>
        <v>3.2164959797783284</v>
      </c>
      <c r="AI53" s="67"/>
      <c r="AJ53" s="68"/>
    </row>
    <row r="54" spans="1:36" ht="15.75">
      <c r="A54" s="21">
        <f t="shared" si="23"/>
        <v>2</v>
      </c>
      <c r="B54" s="75" t="str">
        <f t="shared" si="24"/>
        <v>2.2.4.2</v>
      </c>
      <c r="C54" s="76" t="str">
        <f>[42]Программа!D60</f>
        <v>ПС "Правобережная" до РП по ул. Р. Люксембург</v>
      </c>
      <c r="D54" s="58" t="s">
        <v>52</v>
      </c>
      <c r="E54" s="58" t="s">
        <v>40</v>
      </c>
      <c r="F54" s="82">
        <f>[42]Программа!O60</f>
        <v>3.79</v>
      </c>
      <c r="G54" s="57"/>
      <c r="H54" s="57">
        <f t="shared" ref="H54:H63" si="27">F54</f>
        <v>3.79</v>
      </c>
      <c r="I54" s="57"/>
      <c r="J54" s="63">
        <v>2012</v>
      </c>
      <c r="K54" s="63">
        <v>2012</v>
      </c>
      <c r="L54" s="57">
        <f>[42]Программа!T60/1000*1.18</f>
        <v>8.3659509907867395</v>
      </c>
      <c r="M54" s="57"/>
      <c r="N54" s="57">
        <f t="shared" si="18"/>
        <v>0</v>
      </c>
      <c r="O54" s="63"/>
      <c r="P54" s="57">
        <f>F54</f>
        <v>3.79</v>
      </c>
      <c r="Q54" s="63"/>
      <c r="R54" s="63"/>
      <c r="S54" s="57"/>
      <c r="T54" s="58"/>
      <c r="U54" s="63"/>
      <c r="V54" s="63"/>
      <c r="W54" s="63"/>
      <c r="X54" s="58"/>
      <c r="Y54" s="57">
        <f t="shared" si="25"/>
        <v>3.79</v>
      </c>
      <c r="Z54" s="57">
        <f t="shared" si="25"/>
        <v>0</v>
      </c>
      <c r="AA54" s="65">
        <f>[42]Программа!Q60/1000</f>
        <v>7.0897889752429997</v>
      </c>
      <c r="AB54" s="65"/>
      <c r="AC54" s="65"/>
      <c r="AD54" s="34">
        <f t="shared" si="26"/>
        <v>7.0897889752429997</v>
      </c>
      <c r="AE54" s="57">
        <f>AA54*1.18</f>
        <v>8.3659509907867395</v>
      </c>
      <c r="AF54" s="57"/>
      <c r="AG54" s="57"/>
      <c r="AH54" s="33">
        <f t="shared" si="7"/>
        <v>8.3659509907867395</v>
      </c>
      <c r="AI54" s="67"/>
      <c r="AJ54" s="68"/>
    </row>
    <row r="55" spans="1:36" ht="15.75">
      <c r="A55" s="21">
        <f t="shared" si="23"/>
        <v>3</v>
      </c>
      <c r="B55" s="75" t="str">
        <f t="shared" si="24"/>
        <v>2.2.4.3</v>
      </c>
      <c r="C55" s="76" t="str">
        <f>[42]Программа!D61</f>
        <v>КЛ-10 кВ для питания ТП в мкр. 5.9 Солнечный</v>
      </c>
      <c r="D55" s="58" t="s">
        <v>52</v>
      </c>
      <c r="E55" s="58" t="s">
        <v>40</v>
      </c>
      <c r="F55" s="82">
        <f>[42]Программа!O61</f>
        <v>1.6</v>
      </c>
      <c r="G55" s="57"/>
      <c r="H55" s="57">
        <f t="shared" si="27"/>
        <v>1.6</v>
      </c>
      <c r="I55" s="57"/>
      <c r="J55" s="63">
        <v>2012</v>
      </c>
      <c r="K55" s="63">
        <v>2012</v>
      </c>
      <c r="L55" s="57">
        <f>[42]Программа!T61/1000*1.18</f>
        <v>3.1913661491199994</v>
      </c>
      <c r="M55" s="57"/>
      <c r="N55" s="57">
        <f t="shared" si="18"/>
        <v>0</v>
      </c>
      <c r="O55" s="63"/>
      <c r="P55" s="57">
        <f>F55</f>
        <v>1.6</v>
      </c>
      <c r="Q55" s="63"/>
      <c r="R55" s="63"/>
      <c r="S55" s="57"/>
      <c r="T55" s="58"/>
      <c r="U55" s="63"/>
      <c r="V55" s="63"/>
      <c r="W55" s="63"/>
      <c r="X55" s="58"/>
      <c r="Y55" s="57">
        <f t="shared" si="25"/>
        <v>1.6</v>
      </c>
      <c r="Z55" s="57">
        <f t="shared" si="25"/>
        <v>0</v>
      </c>
      <c r="AA55" s="65">
        <f>[42]Программа!Q61/1000</f>
        <v>2.7045475839999997</v>
      </c>
      <c r="AB55" s="65"/>
      <c r="AC55" s="65"/>
      <c r="AD55" s="34">
        <f t="shared" si="26"/>
        <v>2.7045475839999997</v>
      </c>
      <c r="AE55" s="57">
        <f>AA55*1.18</f>
        <v>3.1913661491199994</v>
      </c>
      <c r="AF55" s="57"/>
      <c r="AG55" s="57"/>
      <c r="AH55" s="33">
        <f t="shared" si="7"/>
        <v>3.1913661491199994</v>
      </c>
      <c r="AI55" s="67"/>
      <c r="AJ55" s="68"/>
    </row>
    <row r="56" spans="1:36" ht="15.75">
      <c r="A56" s="21">
        <f t="shared" si="23"/>
        <v>4</v>
      </c>
      <c r="B56" s="75" t="str">
        <f t="shared" si="24"/>
        <v>2.2.4.4</v>
      </c>
      <c r="C56" s="76" t="str">
        <f>[42]Программа!D62</f>
        <v>КЛ-10 кВ для питания ТП по ул. Мелиоративная, 2/5</v>
      </c>
      <c r="D56" s="58" t="s">
        <v>52</v>
      </c>
      <c r="E56" s="58" t="s">
        <v>40</v>
      </c>
      <c r="F56" s="82">
        <v>0.21</v>
      </c>
      <c r="G56" s="57"/>
      <c r="H56" s="57">
        <f t="shared" si="27"/>
        <v>0.21</v>
      </c>
      <c r="I56" s="57"/>
      <c r="J56" s="63">
        <v>2012</v>
      </c>
      <c r="K56" s="63">
        <v>2012</v>
      </c>
      <c r="L56" s="57">
        <f>[42]Программа!T62/1000*1.18</f>
        <v>0.39493962316199999</v>
      </c>
      <c r="M56" s="57"/>
      <c r="N56" s="57">
        <f t="shared" si="18"/>
        <v>0</v>
      </c>
      <c r="O56" s="63"/>
      <c r="P56" s="57">
        <f>F56</f>
        <v>0.21</v>
      </c>
      <c r="Q56" s="63"/>
      <c r="R56" s="63"/>
      <c r="S56" s="57"/>
      <c r="T56" s="58"/>
      <c r="U56" s="63"/>
      <c r="V56" s="63"/>
      <c r="W56" s="63"/>
      <c r="X56" s="58"/>
      <c r="Y56" s="57">
        <f t="shared" si="25"/>
        <v>0.21</v>
      </c>
      <c r="Z56" s="57">
        <f t="shared" si="25"/>
        <v>0</v>
      </c>
      <c r="AA56" s="65">
        <f>[42]Программа!Q62/1000</f>
        <v>0.3346945959</v>
      </c>
      <c r="AB56" s="65"/>
      <c r="AC56" s="65"/>
      <c r="AD56" s="34">
        <f t="shared" si="26"/>
        <v>0.3346945959</v>
      </c>
      <c r="AE56" s="57">
        <f>AA56*1.18</f>
        <v>0.39493962316199999</v>
      </c>
      <c r="AF56" s="57"/>
      <c r="AG56" s="57"/>
      <c r="AH56" s="33">
        <f t="shared" si="7"/>
        <v>0.39493962316199999</v>
      </c>
      <c r="AI56" s="67"/>
      <c r="AJ56" s="68"/>
    </row>
    <row r="57" spans="1:36" ht="15.75">
      <c r="A57" s="21">
        <f t="shared" si="23"/>
        <v>5</v>
      </c>
      <c r="B57" s="75" t="str">
        <f t="shared" si="24"/>
        <v>2.2.4.5</v>
      </c>
      <c r="C57" s="76" t="str">
        <f>[42]Программа!D63</f>
        <v>Перераспределение нагрузки от РП "Подгорный"</v>
      </c>
      <c r="D57" s="58" t="s">
        <v>52</v>
      </c>
      <c r="E57" s="58" t="s">
        <v>40</v>
      </c>
      <c r="F57" s="82">
        <f>[42]Программа!O63</f>
        <v>1.62</v>
      </c>
      <c r="G57" s="57"/>
      <c r="H57" s="57">
        <f t="shared" si="27"/>
        <v>1.62</v>
      </c>
      <c r="I57" s="57"/>
      <c r="J57" s="63">
        <v>2013</v>
      </c>
      <c r="K57" s="63">
        <v>2013</v>
      </c>
      <c r="L57" s="57">
        <f>[42]Программа!T63/1000*1.18</f>
        <v>6.7054137546189763</v>
      </c>
      <c r="M57" s="57"/>
      <c r="N57" s="57">
        <f t="shared" si="18"/>
        <v>0</v>
      </c>
      <c r="O57" s="63"/>
      <c r="P57" s="57"/>
      <c r="Q57" s="63"/>
      <c r="R57" s="63"/>
      <c r="S57" s="57">
        <f>F57</f>
        <v>1.62</v>
      </c>
      <c r="T57" s="63"/>
      <c r="U57" s="63"/>
      <c r="V57" s="63"/>
      <c r="W57" s="63"/>
      <c r="X57" s="58"/>
      <c r="Y57" s="57">
        <f t="shared" si="25"/>
        <v>1.62</v>
      </c>
      <c r="Z57" s="57">
        <f t="shared" si="25"/>
        <v>0</v>
      </c>
      <c r="AA57" s="65"/>
      <c r="AB57" s="65">
        <f>[42]Программа!R63/1000</f>
        <v>5.6825540293381156</v>
      </c>
      <c r="AC57" s="65"/>
      <c r="AD57" s="34">
        <f t="shared" si="26"/>
        <v>5.6825540293381156</v>
      </c>
      <c r="AE57" s="57"/>
      <c r="AF57" s="57">
        <f>AB57*1.18</f>
        <v>6.7054137546189763</v>
      </c>
      <c r="AG57" s="57"/>
      <c r="AH57" s="33">
        <f t="shared" si="7"/>
        <v>6.7054137546189763</v>
      </c>
      <c r="AI57" s="67"/>
      <c r="AJ57" s="68"/>
    </row>
    <row r="58" spans="1:36" ht="15.75">
      <c r="A58" s="21">
        <f t="shared" si="23"/>
        <v>6</v>
      </c>
      <c r="B58" s="75" t="str">
        <f t="shared" si="24"/>
        <v>2.2.4.6</v>
      </c>
      <c r="C58" s="76" t="str">
        <f>[42]Программа!D64</f>
        <v>КЛ-10 кВ для питания ТП в мкр. 5,6,7,9 Солнечный</v>
      </c>
      <c r="D58" s="58" t="s">
        <v>52</v>
      </c>
      <c r="E58" s="58" t="s">
        <v>40</v>
      </c>
      <c r="F58" s="82">
        <f>[42]Программа!O64</f>
        <v>1.5</v>
      </c>
      <c r="G58" s="57"/>
      <c r="H58" s="57">
        <f t="shared" si="27"/>
        <v>1.5</v>
      </c>
      <c r="I58" s="57"/>
      <c r="J58" s="63">
        <v>2013</v>
      </c>
      <c r="K58" s="63">
        <v>2013</v>
      </c>
      <c r="L58" s="57">
        <f>[42]Программа!T64/1000*1.18</f>
        <v>3.2261092135666756</v>
      </c>
      <c r="M58" s="57"/>
      <c r="N58" s="57">
        <f t="shared" si="18"/>
        <v>0</v>
      </c>
      <c r="O58" s="63"/>
      <c r="P58" s="57"/>
      <c r="Q58" s="63"/>
      <c r="R58" s="63"/>
      <c r="S58" s="57">
        <f>F58</f>
        <v>1.5</v>
      </c>
      <c r="T58" s="63"/>
      <c r="U58" s="63"/>
      <c r="V58" s="63"/>
      <c r="W58" s="63"/>
      <c r="X58" s="63"/>
      <c r="Y58" s="57">
        <f t="shared" si="25"/>
        <v>1.5</v>
      </c>
      <c r="Z58" s="57">
        <f t="shared" si="25"/>
        <v>0</v>
      </c>
      <c r="AA58" s="65"/>
      <c r="AB58" s="65">
        <f>[42]Программа!R64/1000</f>
        <v>2.7339908589548099</v>
      </c>
      <c r="AC58" s="65"/>
      <c r="AD58" s="34">
        <f t="shared" si="26"/>
        <v>2.7339908589548099</v>
      </c>
      <c r="AE58" s="57"/>
      <c r="AF58" s="57">
        <f>AB58*1.18</f>
        <v>3.2261092135666756</v>
      </c>
      <c r="AG58" s="57"/>
      <c r="AH58" s="33">
        <f t="shared" si="7"/>
        <v>3.2261092135666756</v>
      </c>
      <c r="AI58" s="67"/>
      <c r="AJ58" s="68"/>
    </row>
    <row r="59" spans="1:36" ht="31.5">
      <c r="A59" s="21">
        <f t="shared" si="23"/>
        <v>7</v>
      </c>
      <c r="B59" s="75" t="str">
        <f t="shared" si="24"/>
        <v>2.2.4.7</v>
      </c>
      <c r="C59" s="76" t="str">
        <f>[42]Программа!D65</f>
        <v>Перераспределение нагрузки от ПС "Московская" (1этап)</v>
      </c>
      <c r="D59" s="58" t="s">
        <v>52</v>
      </c>
      <c r="E59" s="58" t="s">
        <v>40</v>
      </c>
      <c r="F59" s="82">
        <f>[42]Программа!O65</f>
        <v>2.3199999999999998</v>
      </c>
      <c r="G59" s="57"/>
      <c r="H59" s="57">
        <f t="shared" si="27"/>
        <v>2.3199999999999998</v>
      </c>
      <c r="I59" s="57"/>
      <c r="J59" s="63">
        <v>2013</v>
      </c>
      <c r="K59" s="63">
        <v>2013</v>
      </c>
      <c r="L59" s="57">
        <f>[42]Программа!T65/1000*1.18</f>
        <v>8.1896074809039998</v>
      </c>
      <c r="M59" s="57"/>
      <c r="N59" s="57">
        <f t="shared" si="18"/>
        <v>0</v>
      </c>
      <c r="O59" s="63"/>
      <c r="P59" s="57"/>
      <c r="Q59" s="63"/>
      <c r="R59" s="63"/>
      <c r="S59" s="57">
        <f>F59</f>
        <v>2.3199999999999998</v>
      </c>
      <c r="T59" s="63"/>
      <c r="U59" s="63"/>
      <c r="V59" s="63"/>
      <c r="W59" s="63"/>
      <c r="X59" s="63"/>
      <c r="Y59" s="57">
        <f t="shared" si="25"/>
        <v>2.3199999999999998</v>
      </c>
      <c r="Z59" s="57">
        <f t="shared" si="25"/>
        <v>0</v>
      </c>
      <c r="AA59" s="65"/>
      <c r="AB59" s="65">
        <f>[42]Программа!R65/1000</f>
        <v>6.9403453227999998</v>
      </c>
      <c r="AC59" s="65"/>
      <c r="AD59" s="34">
        <f t="shared" si="26"/>
        <v>6.9403453227999998</v>
      </c>
      <c r="AE59" s="57"/>
      <c r="AF59" s="57">
        <f>AB59*1.18</f>
        <v>8.1896074809039998</v>
      </c>
      <c r="AG59" s="57"/>
      <c r="AH59" s="33">
        <f t="shared" si="7"/>
        <v>8.1896074809039998</v>
      </c>
      <c r="AI59" s="67"/>
      <c r="AJ59" s="68"/>
    </row>
    <row r="60" spans="1:36" ht="31.5">
      <c r="A60" s="21">
        <f t="shared" si="23"/>
        <v>8</v>
      </c>
      <c r="B60" s="75" t="str">
        <f t="shared" si="24"/>
        <v>2.2.4.8</v>
      </c>
      <c r="C60" s="76" t="str">
        <f>[42]Программа!D66</f>
        <v>Перераспределение нагрузки от ПС "Московская" (2этап)</v>
      </c>
      <c r="D60" s="58" t="s">
        <v>52</v>
      </c>
      <c r="E60" s="58" t="s">
        <v>40</v>
      </c>
      <c r="F60" s="82">
        <f>[42]Программа!O66</f>
        <v>5.1559999999999997</v>
      </c>
      <c r="G60" s="57"/>
      <c r="H60" s="57">
        <f t="shared" si="27"/>
        <v>5.1559999999999997</v>
      </c>
      <c r="I60" s="57"/>
      <c r="J60" s="63">
        <v>2014</v>
      </c>
      <c r="K60" s="63">
        <v>2014</v>
      </c>
      <c r="L60" s="57">
        <f>[42]Программа!T66/1000*1.18</f>
        <v>11.961040972000001</v>
      </c>
      <c r="M60" s="57"/>
      <c r="N60" s="57">
        <f t="shared" si="18"/>
        <v>11.961040972000001</v>
      </c>
      <c r="O60" s="63"/>
      <c r="P60" s="57"/>
      <c r="Q60" s="63"/>
      <c r="R60" s="63"/>
      <c r="S60" s="57"/>
      <c r="T60" s="63"/>
      <c r="U60" s="63"/>
      <c r="V60" s="57">
        <f>F60</f>
        <v>5.1559999999999997</v>
      </c>
      <c r="W60" s="63"/>
      <c r="X60" s="63"/>
      <c r="Y60" s="57">
        <f t="shared" si="25"/>
        <v>5.1559999999999997</v>
      </c>
      <c r="Z60" s="57">
        <f t="shared" si="25"/>
        <v>0</v>
      </c>
      <c r="AA60" s="65"/>
      <c r="AB60" s="65"/>
      <c r="AC60" s="65">
        <f>[42]Программа!S66/1000</f>
        <v>10.136475400000002</v>
      </c>
      <c r="AD60" s="34">
        <f t="shared" si="26"/>
        <v>10.136475400000002</v>
      </c>
      <c r="AE60" s="57"/>
      <c r="AF60" s="57"/>
      <c r="AG60" s="57">
        <f>AC60*1.18</f>
        <v>11.961040972000001</v>
      </c>
      <c r="AH60" s="33">
        <f t="shared" si="7"/>
        <v>11.961040972000001</v>
      </c>
      <c r="AI60" s="67"/>
      <c r="AJ60" s="68"/>
    </row>
    <row r="61" spans="1:36" ht="31.5">
      <c r="A61" s="21">
        <f t="shared" si="23"/>
        <v>9</v>
      </c>
      <c r="B61" s="75" t="str">
        <f t="shared" si="24"/>
        <v>2.2.4.9</v>
      </c>
      <c r="C61" s="76" t="str">
        <f>[42]Программа!D67</f>
        <v xml:space="preserve">КЛ-10 кВ для питания РП и ТП в мкр. Солнечная долина </v>
      </c>
      <c r="D61" s="58" t="s">
        <v>40</v>
      </c>
      <c r="E61" s="57" t="s">
        <v>40</v>
      </c>
      <c r="F61" s="82">
        <f>[42]Программа!O67</f>
        <v>12.577</v>
      </c>
      <c r="G61" s="57"/>
      <c r="H61" s="57">
        <f t="shared" si="27"/>
        <v>12.577</v>
      </c>
      <c r="I61" s="57"/>
      <c r="J61" s="63">
        <v>2014</v>
      </c>
      <c r="K61" s="63">
        <v>2014</v>
      </c>
      <c r="L61" s="57">
        <f>[42]Программа!T67/1000*1.18</f>
        <v>29.625856239399997</v>
      </c>
      <c r="M61" s="57"/>
      <c r="N61" s="57">
        <f t="shared" si="18"/>
        <v>29.625856239399997</v>
      </c>
      <c r="O61" s="63"/>
      <c r="P61" s="57"/>
      <c r="Q61" s="63"/>
      <c r="R61" s="83"/>
      <c r="S61" s="84"/>
      <c r="T61" s="67"/>
      <c r="U61" s="63"/>
      <c r="V61" s="57">
        <f>F61</f>
        <v>12.577</v>
      </c>
      <c r="W61" s="63"/>
      <c r="X61" s="58"/>
      <c r="Y61" s="57">
        <f t="shared" si="25"/>
        <v>12.577</v>
      </c>
      <c r="Z61" s="57">
        <f t="shared" si="25"/>
        <v>0</v>
      </c>
      <c r="AA61" s="65"/>
      <c r="AB61" s="67"/>
      <c r="AC61" s="65">
        <f>[42]Программа!S67/1000</f>
        <v>25.10665783</v>
      </c>
      <c r="AD61" s="34">
        <f t="shared" si="26"/>
        <v>25.10665783</v>
      </c>
      <c r="AE61" s="57"/>
      <c r="AF61" s="57"/>
      <c r="AG61" s="57">
        <f>AC61*1.18</f>
        <v>29.625856239399997</v>
      </c>
      <c r="AH61" s="33">
        <f t="shared" si="7"/>
        <v>29.625856239399997</v>
      </c>
      <c r="AI61" s="67"/>
      <c r="AJ61" s="68"/>
    </row>
    <row r="62" spans="1:36" ht="15.75">
      <c r="A62" s="21">
        <f t="shared" si="23"/>
        <v>10</v>
      </c>
      <c r="B62" s="75" t="str">
        <f t="shared" si="24"/>
        <v>2.2.4.10</v>
      </c>
      <c r="C62" s="76" t="str">
        <f>[42]Программа!D68</f>
        <v>ВЛ-10 кВ ф. С-13 до ТП 328</v>
      </c>
      <c r="D62" s="58" t="s">
        <v>52</v>
      </c>
      <c r="E62" s="57" t="s">
        <v>40</v>
      </c>
      <c r="F62" s="82">
        <f>[42]Программа!O68</f>
        <v>0.55000000000000004</v>
      </c>
      <c r="G62" s="57"/>
      <c r="H62" s="57">
        <f t="shared" si="27"/>
        <v>0.55000000000000004</v>
      </c>
      <c r="I62" s="57"/>
      <c r="J62" s="63">
        <v>2014</v>
      </c>
      <c r="K62" s="63">
        <v>2014</v>
      </c>
      <c r="L62" s="57">
        <f>[42]Программа!T68/1000*1.18</f>
        <v>0.78241372639999984</v>
      </c>
      <c r="M62" s="57"/>
      <c r="N62" s="57">
        <f t="shared" si="18"/>
        <v>0.78241372639999984</v>
      </c>
      <c r="O62" s="63"/>
      <c r="P62" s="57"/>
      <c r="Q62" s="63"/>
      <c r="R62" s="63"/>
      <c r="S62" s="57"/>
      <c r="T62" s="63"/>
      <c r="U62" s="63"/>
      <c r="V62" s="57">
        <f>F62</f>
        <v>0.55000000000000004</v>
      </c>
      <c r="W62" s="63"/>
      <c r="X62" s="58"/>
      <c r="Y62" s="57">
        <f t="shared" si="25"/>
        <v>0.55000000000000004</v>
      </c>
      <c r="Z62" s="57">
        <f t="shared" si="25"/>
        <v>0</v>
      </c>
      <c r="AA62" s="65"/>
      <c r="AB62" s="65"/>
      <c r="AC62" s="65">
        <f>[42]Программа!S68/1000</f>
        <v>0.6630624799999999</v>
      </c>
      <c r="AD62" s="34">
        <f t="shared" si="26"/>
        <v>0.6630624799999999</v>
      </c>
      <c r="AE62" s="57"/>
      <c r="AF62" s="57"/>
      <c r="AG62" s="57">
        <f>AC62*1.18</f>
        <v>0.78241372639999984</v>
      </c>
      <c r="AH62" s="33">
        <f t="shared" si="7"/>
        <v>0.78241372639999984</v>
      </c>
      <c r="AI62" s="67"/>
      <c r="AJ62" s="68"/>
    </row>
    <row r="63" spans="1:36" ht="15.75">
      <c r="A63" s="21">
        <f t="shared" si="23"/>
        <v>11</v>
      </c>
      <c r="B63" s="75" t="str">
        <f t="shared" si="24"/>
        <v>2.2.4.11</v>
      </c>
      <c r="C63" s="76" t="str">
        <f>[42]Программа!D69</f>
        <v>КЛ-10 кВ от ТП 684 до ТП 22</v>
      </c>
      <c r="D63" s="58" t="s">
        <v>52</v>
      </c>
      <c r="E63" s="58" t="s">
        <v>40</v>
      </c>
      <c r="F63" s="82">
        <f>[42]Программа!O69</f>
        <v>0.3</v>
      </c>
      <c r="G63" s="57"/>
      <c r="H63" s="57">
        <f t="shared" si="27"/>
        <v>0.3</v>
      </c>
      <c r="I63" s="57"/>
      <c r="J63" s="63">
        <v>2014</v>
      </c>
      <c r="K63" s="63">
        <v>2014</v>
      </c>
      <c r="L63" s="57">
        <f>[42]Программа!T69/1000*1.18</f>
        <v>1.2763960526</v>
      </c>
      <c r="M63" s="57"/>
      <c r="N63" s="57">
        <f t="shared" si="18"/>
        <v>1.2763960526</v>
      </c>
      <c r="O63" s="63"/>
      <c r="P63" s="57"/>
      <c r="Q63" s="63"/>
      <c r="R63" s="63"/>
      <c r="S63" s="57"/>
      <c r="T63" s="63"/>
      <c r="U63" s="63"/>
      <c r="V63" s="57">
        <f>F63</f>
        <v>0.3</v>
      </c>
      <c r="W63" s="63"/>
      <c r="X63" s="58"/>
      <c r="Y63" s="57">
        <f t="shared" si="25"/>
        <v>0.3</v>
      </c>
      <c r="Z63" s="57">
        <f t="shared" si="25"/>
        <v>0</v>
      </c>
      <c r="AA63" s="65"/>
      <c r="AB63" s="65"/>
      <c r="AC63" s="65">
        <f>[42]Программа!S69/1000</f>
        <v>1.08169157</v>
      </c>
      <c r="AD63" s="34">
        <f t="shared" si="26"/>
        <v>1.08169157</v>
      </c>
      <c r="AE63" s="57"/>
      <c r="AF63" s="57"/>
      <c r="AG63" s="57">
        <f>AC63*1.18</f>
        <v>1.2763960526</v>
      </c>
      <c r="AH63" s="33">
        <f t="shared" si="7"/>
        <v>1.2763960526</v>
      </c>
      <c r="AI63" s="67"/>
      <c r="AJ63" s="68"/>
    </row>
    <row r="64" spans="1:36" ht="32.25" customHeight="1">
      <c r="A64" s="21"/>
      <c r="B64" s="78" t="s">
        <v>58</v>
      </c>
      <c r="C64" s="74" t="str">
        <f>[42]Программа!D71</f>
        <v>Строительство и реконструкция сетей электроснабжения (КВЛЭП-0,4 кВ)</v>
      </c>
      <c r="D64" s="58"/>
      <c r="E64" s="58"/>
      <c r="F64" s="85"/>
      <c r="G64" s="65"/>
      <c r="H64" s="34">
        <f>H65</f>
        <v>70.778999999999996</v>
      </c>
      <c r="I64" s="34">
        <f>I65</f>
        <v>0</v>
      </c>
      <c r="J64" s="54"/>
      <c r="K64" s="54"/>
      <c r="L64" s="34">
        <f>L65</f>
        <v>74.421917741950523</v>
      </c>
      <c r="M64" s="57"/>
      <c r="N64" s="34">
        <f>N65</f>
        <v>15.990675599999999</v>
      </c>
      <c r="O64" s="52"/>
      <c r="P64" s="34">
        <f>P65</f>
        <v>30</v>
      </c>
      <c r="Q64" s="52"/>
      <c r="R64" s="54"/>
      <c r="S64" s="34">
        <f>S65</f>
        <v>28.138999999999999</v>
      </c>
      <c r="T64" s="52"/>
      <c r="U64" s="54">
        <f>U65</f>
        <v>0</v>
      </c>
      <c r="V64" s="34">
        <f>V65</f>
        <v>12.64</v>
      </c>
      <c r="W64" s="34">
        <f>W65</f>
        <v>0</v>
      </c>
      <c r="X64" s="52"/>
      <c r="Y64" s="34">
        <f t="shared" si="25"/>
        <v>70.778999999999996</v>
      </c>
      <c r="Z64" s="52"/>
      <c r="AA64" s="33">
        <f t="shared" ref="AA64:AG64" si="28">AA65</f>
        <v>24.349402356000002</v>
      </c>
      <c r="AB64" s="33">
        <f t="shared" si="28"/>
        <v>25.168599459212309</v>
      </c>
      <c r="AC64" s="33">
        <f t="shared" si="28"/>
        <v>13.55142</v>
      </c>
      <c r="AD64" s="33">
        <f t="shared" si="28"/>
        <v>63.069421815212309</v>
      </c>
      <c r="AE64" s="33">
        <f t="shared" si="28"/>
        <v>28.73229478008</v>
      </c>
      <c r="AF64" s="33">
        <f t="shared" si="28"/>
        <v>29.698947361870523</v>
      </c>
      <c r="AG64" s="33">
        <f t="shared" si="28"/>
        <v>15.990675599999999</v>
      </c>
      <c r="AH64" s="33">
        <f t="shared" si="7"/>
        <v>74.421917741950523</v>
      </c>
      <c r="AI64" s="67"/>
      <c r="AJ64" s="68"/>
    </row>
    <row r="65" spans="1:36" ht="15.75">
      <c r="A65" s="21">
        <f>A64+1</f>
        <v>1</v>
      </c>
      <c r="B65" s="75" t="str">
        <f>"2.2.5."&amp;TEXT(A65,0)</f>
        <v>2.2.5.1</v>
      </c>
      <c r="C65" s="76" t="str">
        <f>[42]Программа!D72</f>
        <v>КВЛЭП-0,4 кВ для присоединения новых потребителей</v>
      </c>
      <c r="D65" s="58" t="s">
        <v>52</v>
      </c>
      <c r="E65" s="58" t="s">
        <v>40</v>
      </c>
      <c r="F65" s="85">
        <f>[42]Программа!N72</f>
        <v>70.778999999999996</v>
      </c>
      <c r="G65" s="65"/>
      <c r="H65" s="57">
        <f>F65</f>
        <v>70.778999999999996</v>
      </c>
      <c r="I65" s="63"/>
      <c r="J65" s="63">
        <v>2012</v>
      </c>
      <c r="K65" s="63">
        <v>2014</v>
      </c>
      <c r="L65" s="57">
        <f>[42]Программа!T72/1000*1.18</f>
        <v>74.421917741950523</v>
      </c>
      <c r="M65" s="57"/>
      <c r="N65" s="57">
        <f t="shared" si="18"/>
        <v>15.990675599999999</v>
      </c>
      <c r="O65" s="58"/>
      <c r="P65" s="57">
        <f>30</f>
        <v>30</v>
      </c>
      <c r="Q65" s="58"/>
      <c r="R65" s="63"/>
      <c r="S65" s="57">
        <v>28.138999999999999</v>
      </c>
      <c r="T65" s="58"/>
      <c r="U65" s="63"/>
      <c r="V65" s="57">
        <v>12.64</v>
      </c>
      <c r="W65" s="63"/>
      <c r="X65" s="58"/>
      <c r="Y65" s="57">
        <f t="shared" si="25"/>
        <v>70.778999999999996</v>
      </c>
      <c r="Z65" s="58"/>
      <c r="AA65" s="65">
        <f>[42]Программа!Q72/1000</f>
        <v>24.349402356000002</v>
      </c>
      <c r="AB65" s="65">
        <f>[42]Программа!R72/1000</f>
        <v>25.168599459212309</v>
      </c>
      <c r="AC65" s="65">
        <f>[42]Программа!S72/1000</f>
        <v>13.55142</v>
      </c>
      <c r="AD65" s="33">
        <f>[42]Программа!T72/1000</f>
        <v>63.069421815212309</v>
      </c>
      <c r="AE65" s="57">
        <f>AA65*1.18</f>
        <v>28.73229478008</v>
      </c>
      <c r="AF65" s="57">
        <f>AB65*1.18</f>
        <v>29.698947361870523</v>
      </c>
      <c r="AG65" s="57">
        <f>AC65*1.18</f>
        <v>15.990675599999999</v>
      </c>
      <c r="AH65" s="33">
        <f t="shared" si="7"/>
        <v>74.421917741950523</v>
      </c>
      <c r="AI65" s="67"/>
      <c r="AJ65" s="68"/>
    </row>
    <row r="66" spans="1:36" s="70" customFormat="1" ht="47.25">
      <c r="B66" s="50" t="s">
        <v>59</v>
      </c>
      <c r="C66" s="74" t="str">
        <f>[42]Программа!D74</f>
        <v>Строительство новой трансформаторной подставнции мощностью 2х630 кВА и питающих сетей электроснабжения 10 кВ</v>
      </c>
      <c r="D66" s="52"/>
      <c r="E66" s="52"/>
      <c r="F66" s="85">
        <f>[42]Программа!N73</f>
        <v>0</v>
      </c>
      <c r="G66" s="65"/>
      <c r="H66" s="34">
        <f>H67</f>
        <v>3.76</v>
      </c>
      <c r="I66" s="34">
        <f>I67</f>
        <v>1.26</v>
      </c>
      <c r="J66" s="54"/>
      <c r="K66" s="54"/>
      <c r="L66" s="34">
        <f>L67</f>
        <v>16.454285150999997</v>
      </c>
      <c r="M66" s="57"/>
      <c r="N66" s="34">
        <f>N67</f>
        <v>16.454285150999997</v>
      </c>
      <c r="O66" s="52"/>
      <c r="P66" s="34"/>
      <c r="Q66" s="52"/>
      <c r="R66" s="54"/>
      <c r="S66" s="34"/>
      <c r="T66" s="52"/>
      <c r="U66" s="54"/>
      <c r="V66" s="34">
        <f>V67</f>
        <v>3.76</v>
      </c>
      <c r="W66" s="34">
        <f>1.26</f>
        <v>1.26</v>
      </c>
      <c r="X66" s="52"/>
      <c r="Y66" s="34">
        <f t="shared" si="25"/>
        <v>3.76</v>
      </c>
      <c r="Z66" s="34">
        <f>Z67</f>
        <v>1.26</v>
      </c>
      <c r="AA66" s="33">
        <f>AA67</f>
        <v>0</v>
      </c>
      <c r="AB66" s="33">
        <f>AB67</f>
        <v>0</v>
      </c>
      <c r="AC66" s="33">
        <f>AC67</f>
        <v>13.944309449999999</v>
      </c>
      <c r="AD66" s="34">
        <f t="shared" ref="AD66:AD84" si="29">SUM(AA66:AC66)</f>
        <v>13.944309449999999</v>
      </c>
      <c r="AE66" s="33">
        <f>AE67</f>
        <v>0</v>
      </c>
      <c r="AF66" s="33">
        <f>AF67</f>
        <v>0</v>
      </c>
      <c r="AG66" s="33">
        <f>AG67</f>
        <v>16.454285150999997</v>
      </c>
      <c r="AH66" s="33">
        <f t="shared" si="7"/>
        <v>16.454285150999997</v>
      </c>
      <c r="AI66" s="71"/>
      <c r="AJ66" s="72"/>
    </row>
    <row r="67" spans="1:36" ht="36" customHeight="1">
      <c r="A67" s="21">
        <v>1</v>
      </c>
      <c r="B67" s="60" t="s">
        <v>60</v>
      </c>
      <c r="C67" s="76" t="str">
        <f>[42]Программа!D75</f>
        <v>Строительная часть и оборудование ТП 2*630/10/0,4 кВ по ул. Шевченко, 60, питающие КЛ-10 кВ</v>
      </c>
      <c r="D67" s="58" t="s">
        <v>52</v>
      </c>
      <c r="E67" s="58" t="s">
        <v>40</v>
      </c>
      <c r="F67" s="85"/>
      <c r="G67" s="65"/>
      <c r="H67" s="57">
        <v>3.76</v>
      </c>
      <c r="I67" s="57">
        <f>2*0.63</f>
        <v>1.26</v>
      </c>
      <c r="J67" s="63">
        <v>2014</v>
      </c>
      <c r="K67" s="63">
        <v>2014</v>
      </c>
      <c r="L67" s="57">
        <f>[42]Программа!T75/1000*1.18</f>
        <v>16.454285150999997</v>
      </c>
      <c r="M67" s="57"/>
      <c r="N67" s="57">
        <f t="shared" si="18"/>
        <v>16.454285150999997</v>
      </c>
      <c r="O67" s="58"/>
      <c r="P67" s="57"/>
      <c r="Q67" s="58"/>
      <c r="R67" s="63" t="s">
        <v>61</v>
      </c>
      <c r="S67" s="57"/>
      <c r="T67" s="58"/>
      <c r="U67" s="63">
        <f>I67</f>
        <v>1.26</v>
      </c>
      <c r="V67" s="57">
        <v>3.76</v>
      </c>
      <c r="W67" s="86">
        <v>1.26</v>
      </c>
      <c r="X67" s="58"/>
      <c r="Y67" s="57">
        <f t="shared" si="25"/>
        <v>3.76</v>
      </c>
      <c r="Z67" s="57">
        <f t="shared" si="25"/>
        <v>1.26</v>
      </c>
      <c r="AA67" s="65"/>
      <c r="AB67" s="65"/>
      <c r="AC67" s="65">
        <f>[42]Программа!S75/1000</f>
        <v>13.944309449999999</v>
      </c>
      <c r="AD67" s="34">
        <f t="shared" si="29"/>
        <v>13.944309449999999</v>
      </c>
      <c r="AE67" s="57"/>
      <c r="AF67" s="57"/>
      <c r="AG67" s="57">
        <f>AC67*1.18</f>
        <v>16.454285150999997</v>
      </c>
      <c r="AH67" s="33">
        <f t="shared" si="7"/>
        <v>16.454285150999997</v>
      </c>
      <c r="AI67" s="67"/>
      <c r="AJ67" s="68"/>
    </row>
    <row r="68" spans="1:36" s="87" customFormat="1" ht="36" customHeight="1">
      <c r="B68" s="88" t="s">
        <v>62</v>
      </c>
      <c r="C68" s="74" t="str">
        <f>[42]Программа!D77</f>
        <v>Приобретение электросетевых активов</v>
      </c>
      <c r="D68" s="89"/>
      <c r="E68" s="89"/>
      <c r="F68" s="90"/>
      <c r="G68" s="91"/>
      <c r="H68" s="91">
        <f>H69</f>
        <v>0.3</v>
      </c>
      <c r="I68" s="91">
        <f>I69</f>
        <v>0.5</v>
      </c>
      <c r="J68" s="92"/>
      <c r="K68" s="92"/>
      <c r="L68" s="91">
        <f>L69</f>
        <v>2.8</v>
      </c>
      <c r="M68" s="93"/>
      <c r="N68" s="91">
        <f>N69</f>
        <v>2.8</v>
      </c>
      <c r="O68" s="89"/>
      <c r="P68" s="93"/>
      <c r="Q68" s="89"/>
      <c r="R68" s="92"/>
      <c r="S68" s="93"/>
      <c r="T68" s="89"/>
      <c r="U68" s="92"/>
      <c r="V68" s="91">
        <f>V69</f>
        <v>0.3</v>
      </c>
      <c r="W68" s="91">
        <f>W69</f>
        <v>0.5</v>
      </c>
      <c r="X68" s="89"/>
      <c r="Y68" s="91">
        <f>Y69</f>
        <v>0.3</v>
      </c>
      <c r="Z68" s="91">
        <f>Z69</f>
        <v>0.5</v>
      </c>
      <c r="AA68" s="91"/>
      <c r="AB68" s="91"/>
      <c r="AC68" s="91">
        <f>AC69</f>
        <v>2.8</v>
      </c>
      <c r="AD68" s="91">
        <f>AD69</f>
        <v>2.8</v>
      </c>
      <c r="AE68" s="93"/>
      <c r="AF68" s="93"/>
      <c r="AG68" s="91">
        <f>AG69</f>
        <v>2.8</v>
      </c>
      <c r="AH68" s="91">
        <f>AH69</f>
        <v>2.8</v>
      </c>
      <c r="AI68" s="94"/>
      <c r="AJ68" s="95"/>
    </row>
    <row r="69" spans="1:36" ht="36" customHeight="1">
      <c r="A69" s="21"/>
      <c r="B69" s="60" t="s">
        <v>63</v>
      </c>
      <c r="C69" s="76" t="str">
        <f>[42]Программа!D78</f>
        <v>Приобретение трансформаторной подстанции ТП-800 с питающими линиями</v>
      </c>
      <c r="D69" s="58"/>
      <c r="E69" s="58"/>
      <c r="F69" s="85"/>
      <c r="G69" s="65"/>
      <c r="H69" s="57">
        <f>0.15+0.15</f>
        <v>0.3</v>
      </c>
      <c r="I69" s="57">
        <f>2*0.25</f>
        <v>0.5</v>
      </c>
      <c r="J69" s="63">
        <v>2014</v>
      </c>
      <c r="K69" s="63">
        <v>2014</v>
      </c>
      <c r="L69" s="57">
        <f>[42]Программа!T77/1000</f>
        <v>2.8</v>
      </c>
      <c r="M69" s="57"/>
      <c r="N69" s="57">
        <f t="shared" si="18"/>
        <v>2.8</v>
      </c>
      <c r="O69" s="58"/>
      <c r="P69" s="57"/>
      <c r="Q69" s="58"/>
      <c r="R69" s="63"/>
      <c r="S69" s="57"/>
      <c r="T69" s="58"/>
      <c r="U69" s="63"/>
      <c r="V69" s="57">
        <f>0.15+0.15</f>
        <v>0.3</v>
      </c>
      <c r="W69" s="86">
        <f>2*0.25</f>
        <v>0.5</v>
      </c>
      <c r="X69" s="58"/>
      <c r="Y69" s="57">
        <f t="shared" si="25"/>
        <v>0.3</v>
      </c>
      <c r="Z69" s="57">
        <f t="shared" si="25"/>
        <v>0.5</v>
      </c>
      <c r="AA69" s="65"/>
      <c r="AB69" s="65"/>
      <c r="AC69" s="65">
        <f>[42]Программа!S77/1000</f>
        <v>2.8</v>
      </c>
      <c r="AD69" s="34">
        <f t="shared" si="29"/>
        <v>2.8</v>
      </c>
      <c r="AE69" s="57"/>
      <c r="AF69" s="57"/>
      <c r="AG69" s="57">
        <f>AC69</f>
        <v>2.8</v>
      </c>
      <c r="AH69" s="33">
        <f>SUM(AE69:AG69)</f>
        <v>2.8</v>
      </c>
      <c r="AI69" s="67"/>
      <c r="AJ69" s="68"/>
    </row>
    <row r="70" spans="1:36" ht="15.75">
      <c r="A70" s="21"/>
      <c r="B70" s="78" t="s">
        <v>64</v>
      </c>
      <c r="C70" s="74" t="str">
        <f>[42]Программа!D79</f>
        <v>Приобретение спецтехники</v>
      </c>
      <c r="D70" s="58"/>
      <c r="E70" s="58"/>
      <c r="F70" s="85">
        <f>SUM(F71:F84)</f>
        <v>22</v>
      </c>
      <c r="G70" s="54">
        <f>SUM(G71:G84)</f>
        <v>22</v>
      </c>
      <c r="H70" s="57"/>
      <c r="I70" s="54"/>
      <c r="J70" s="54"/>
      <c r="K70" s="54"/>
      <c r="L70" s="34">
        <f>SUM(L71:L84)</f>
        <v>38.049999779999993</v>
      </c>
      <c r="M70" s="57"/>
      <c r="N70" s="34">
        <f>SUM(N71:N84)</f>
        <v>4.8039997799999998</v>
      </c>
      <c r="O70" s="54">
        <f>SUM(O71:O84)</f>
        <v>6</v>
      </c>
      <c r="P70" s="34"/>
      <c r="Q70" s="52"/>
      <c r="R70" s="54">
        <f>SUM(R71:R84)</f>
        <v>12</v>
      </c>
      <c r="S70" s="34"/>
      <c r="T70" s="52"/>
      <c r="U70" s="54">
        <f>SUM(U71:U84)</f>
        <v>4</v>
      </c>
      <c r="V70" s="54"/>
      <c r="W70" s="54"/>
      <c r="X70" s="54">
        <f>SUM(X71:X84)</f>
        <v>22</v>
      </c>
      <c r="Y70" s="54"/>
      <c r="Z70" s="54"/>
      <c r="AA70" s="33">
        <f>SUM(AA71:AA84)</f>
        <v>8.8949152542372882</v>
      </c>
      <c r="AB70" s="33">
        <f>SUM(AB71:AB84)</f>
        <v>19.279661016949152</v>
      </c>
      <c r="AC70" s="33">
        <f>SUM(AC71:AC84)</f>
        <v>4.0711862542372881</v>
      </c>
      <c r="AD70" s="34">
        <f t="shared" si="29"/>
        <v>32.245762525423729</v>
      </c>
      <c r="AE70" s="33">
        <f>SUM(AE71:AE84)</f>
        <v>10.496</v>
      </c>
      <c r="AF70" s="33">
        <f>SUM(AF71:AF84)</f>
        <v>22.75</v>
      </c>
      <c r="AG70" s="33">
        <f>SUM(AG71:AG84)</f>
        <v>4.8039997799999998</v>
      </c>
      <c r="AH70" s="33">
        <f t="shared" si="7"/>
        <v>38.04999978</v>
      </c>
      <c r="AI70" s="67"/>
      <c r="AJ70" s="68"/>
    </row>
    <row r="71" spans="1:36" ht="15.75">
      <c r="A71" s="21">
        <f t="shared" ref="A71:A84" si="30">A70+1</f>
        <v>1</v>
      </c>
      <c r="B71" s="75" t="str">
        <f t="shared" ref="B71:B84" si="31">"4."&amp;TEXT(A71,0)</f>
        <v>4.1</v>
      </c>
      <c r="C71" s="76" t="s">
        <v>65</v>
      </c>
      <c r="D71" s="58"/>
      <c r="E71" s="58"/>
      <c r="F71" s="85">
        <f>[42]Программа!H80</f>
        <v>2</v>
      </c>
      <c r="G71" s="64">
        <f>F71</f>
        <v>2</v>
      </c>
      <c r="H71" s="57"/>
      <c r="I71" s="63"/>
      <c r="J71" s="63">
        <v>2012</v>
      </c>
      <c r="K71" s="63">
        <v>2012</v>
      </c>
      <c r="L71" s="65">
        <f>[42]Программа!T80/1000*1.18</f>
        <v>6.0000000000000009</v>
      </c>
      <c r="M71" s="57"/>
      <c r="N71" s="57">
        <f t="shared" si="18"/>
        <v>0</v>
      </c>
      <c r="O71" s="63">
        <f>F71</f>
        <v>2</v>
      </c>
      <c r="P71" s="57"/>
      <c r="Q71" s="63"/>
      <c r="R71" s="54"/>
      <c r="S71" s="34"/>
      <c r="T71" s="52"/>
      <c r="U71" s="54"/>
      <c r="V71" s="52"/>
      <c r="W71" s="52"/>
      <c r="X71" s="63">
        <f>O71+R71+U71</f>
        <v>2</v>
      </c>
      <c r="Y71" s="63"/>
      <c r="Z71" s="63"/>
      <c r="AA71" s="65">
        <f>[42]Программа!Q80/1000</f>
        <v>5.0847457627118651</v>
      </c>
      <c r="AB71" s="65"/>
      <c r="AC71" s="65"/>
      <c r="AD71" s="34">
        <f t="shared" si="29"/>
        <v>5.0847457627118651</v>
      </c>
      <c r="AE71" s="57">
        <f>AA71*1.18</f>
        <v>6.0000000000000009</v>
      </c>
      <c r="AF71" s="57"/>
      <c r="AG71" s="57"/>
      <c r="AH71" s="33">
        <f t="shared" si="7"/>
        <v>6.0000000000000009</v>
      </c>
      <c r="AI71" s="67"/>
      <c r="AJ71" s="68"/>
    </row>
    <row r="72" spans="1:36" ht="15.75">
      <c r="A72" s="21">
        <f t="shared" si="30"/>
        <v>2</v>
      </c>
      <c r="B72" s="75" t="str">
        <f t="shared" si="31"/>
        <v>4.2</v>
      </c>
      <c r="C72" s="76" t="s">
        <v>66</v>
      </c>
      <c r="D72" s="58"/>
      <c r="E72" s="58"/>
      <c r="F72" s="85">
        <f>[42]Программа!H81</f>
        <v>1</v>
      </c>
      <c r="G72" s="64">
        <f t="shared" ref="G72:G84" si="32">F72</f>
        <v>1</v>
      </c>
      <c r="H72" s="57"/>
      <c r="I72" s="63"/>
      <c r="J72" s="63">
        <v>2012</v>
      </c>
      <c r="K72" s="63">
        <v>2012</v>
      </c>
      <c r="L72" s="65">
        <f>[42]Программа!T81/1000*1.18</f>
        <v>2.9059999999999997</v>
      </c>
      <c r="M72" s="57"/>
      <c r="N72" s="57">
        <f t="shared" si="18"/>
        <v>0</v>
      </c>
      <c r="O72" s="63">
        <f>F72</f>
        <v>1</v>
      </c>
      <c r="P72" s="57"/>
      <c r="Q72" s="63"/>
      <c r="R72" s="63"/>
      <c r="S72" s="57"/>
      <c r="T72" s="58"/>
      <c r="U72" s="63"/>
      <c r="V72" s="63"/>
      <c r="W72" s="63"/>
      <c r="X72" s="63">
        <f t="shared" ref="X72:X84" si="33">O72+R72+U72</f>
        <v>1</v>
      </c>
      <c r="Y72" s="63"/>
      <c r="Z72" s="63"/>
      <c r="AA72" s="65">
        <f>L72/1.18</f>
        <v>2.4627118644067796</v>
      </c>
      <c r="AB72" s="65"/>
      <c r="AC72" s="65"/>
      <c r="AD72" s="34">
        <f t="shared" si="29"/>
        <v>2.4627118644067796</v>
      </c>
      <c r="AE72" s="57">
        <f>AA72*1.18</f>
        <v>2.9059999999999997</v>
      </c>
      <c r="AF72" s="57"/>
      <c r="AG72" s="57"/>
      <c r="AH72" s="33">
        <f t="shared" si="7"/>
        <v>2.9059999999999997</v>
      </c>
      <c r="AI72" s="67"/>
      <c r="AJ72" s="68"/>
    </row>
    <row r="73" spans="1:36" ht="15.75">
      <c r="A73" s="21">
        <f t="shared" si="30"/>
        <v>3</v>
      </c>
      <c r="B73" s="75" t="str">
        <f t="shared" si="31"/>
        <v>4.3</v>
      </c>
      <c r="C73" s="76" t="s">
        <v>67</v>
      </c>
      <c r="D73" s="58"/>
      <c r="E73" s="58"/>
      <c r="F73" s="85">
        <f>[42]Программа!H82</f>
        <v>2</v>
      </c>
      <c r="G73" s="64">
        <f t="shared" si="32"/>
        <v>2</v>
      </c>
      <c r="H73" s="57"/>
      <c r="I73" s="63"/>
      <c r="J73" s="63">
        <v>2012</v>
      </c>
      <c r="K73" s="63">
        <v>2012</v>
      </c>
      <c r="L73" s="65">
        <f>[42]Программа!T82/1000*1.18</f>
        <v>1.0900000000000001</v>
      </c>
      <c r="M73" s="57"/>
      <c r="N73" s="57">
        <f t="shared" si="18"/>
        <v>0</v>
      </c>
      <c r="O73" s="63">
        <f>F73</f>
        <v>2</v>
      </c>
      <c r="P73" s="57"/>
      <c r="Q73" s="63"/>
      <c r="R73" s="63"/>
      <c r="S73" s="57"/>
      <c r="T73" s="58"/>
      <c r="U73" s="63"/>
      <c r="V73" s="63"/>
      <c r="W73" s="63"/>
      <c r="X73" s="63">
        <f t="shared" si="33"/>
        <v>2</v>
      </c>
      <c r="Y73" s="63"/>
      <c r="Z73" s="63"/>
      <c r="AA73" s="65">
        <f>[42]Программа!Q82/1000</f>
        <v>0.92372881355932213</v>
      </c>
      <c r="AB73" s="65"/>
      <c r="AC73" s="65"/>
      <c r="AD73" s="34">
        <f t="shared" si="29"/>
        <v>0.92372881355932213</v>
      </c>
      <c r="AE73" s="57">
        <f>AA73*1.18</f>
        <v>1.0900000000000001</v>
      </c>
      <c r="AF73" s="57"/>
      <c r="AG73" s="57"/>
      <c r="AH73" s="33">
        <f t="shared" si="7"/>
        <v>1.0900000000000001</v>
      </c>
      <c r="AI73" s="67"/>
      <c r="AJ73" s="68"/>
    </row>
    <row r="74" spans="1:36" ht="15.75">
      <c r="A74" s="21">
        <f t="shared" si="30"/>
        <v>4</v>
      </c>
      <c r="B74" s="75" t="str">
        <f t="shared" si="31"/>
        <v>4.4</v>
      </c>
      <c r="C74" s="76" t="s">
        <v>68</v>
      </c>
      <c r="D74" s="58"/>
      <c r="E74" s="58"/>
      <c r="F74" s="85">
        <f>[42]Программа!H83</f>
        <v>1</v>
      </c>
      <c r="G74" s="64">
        <f t="shared" si="32"/>
        <v>1</v>
      </c>
      <c r="H74" s="57"/>
      <c r="I74" s="63"/>
      <c r="J74" s="63">
        <v>2012</v>
      </c>
      <c r="K74" s="63">
        <v>2012</v>
      </c>
      <c r="L74" s="65">
        <f>[42]Программа!T83/1000*1.18</f>
        <v>0.5</v>
      </c>
      <c r="M74" s="57"/>
      <c r="N74" s="57">
        <f t="shared" si="18"/>
        <v>0</v>
      </c>
      <c r="O74" s="63">
        <f>F74</f>
        <v>1</v>
      </c>
      <c r="P74" s="57"/>
      <c r="Q74" s="63"/>
      <c r="R74" s="63"/>
      <c r="S74" s="57"/>
      <c r="T74" s="58"/>
      <c r="U74" s="63"/>
      <c r="V74" s="63"/>
      <c r="W74" s="63"/>
      <c r="X74" s="63">
        <f t="shared" si="33"/>
        <v>1</v>
      </c>
      <c r="Y74" s="63"/>
      <c r="Z74" s="63"/>
      <c r="AA74" s="65">
        <f>[42]Программа!Q83/1000</f>
        <v>0.42372881355932207</v>
      </c>
      <c r="AB74" s="65"/>
      <c r="AC74" s="65"/>
      <c r="AD74" s="34">
        <f t="shared" si="29"/>
        <v>0.42372881355932207</v>
      </c>
      <c r="AE74" s="57">
        <f>AA74*1.18</f>
        <v>0.5</v>
      </c>
      <c r="AF74" s="57"/>
      <c r="AG74" s="57"/>
      <c r="AH74" s="33">
        <f t="shared" si="7"/>
        <v>0.5</v>
      </c>
      <c r="AI74" s="67"/>
      <c r="AJ74" s="68"/>
    </row>
    <row r="75" spans="1:36" ht="15.75">
      <c r="A75" s="21">
        <f t="shared" si="30"/>
        <v>5</v>
      </c>
      <c r="B75" s="75" t="str">
        <f t="shared" si="31"/>
        <v>4.5</v>
      </c>
      <c r="C75" s="76" t="str">
        <f>[42]Программа!D84</f>
        <v>Автогидроподъемник 14-18 м.</v>
      </c>
      <c r="D75" s="58"/>
      <c r="E75" s="58"/>
      <c r="F75" s="85">
        <f>[42]Программа!H84</f>
        <v>4</v>
      </c>
      <c r="G75" s="64">
        <f t="shared" si="32"/>
        <v>4</v>
      </c>
      <c r="H75" s="57"/>
      <c r="I75" s="63"/>
      <c r="J75" s="63">
        <v>2013</v>
      </c>
      <c r="K75" s="63">
        <v>2013</v>
      </c>
      <c r="L75" s="65">
        <f>[42]Программа!T84/1000*1.18</f>
        <v>9.1999999999999993</v>
      </c>
      <c r="M75" s="57"/>
      <c r="N75" s="57">
        <f t="shared" si="18"/>
        <v>0</v>
      </c>
      <c r="O75" s="58"/>
      <c r="P75" s="57"/>
      <c r="Q75" s="58"/>
      <c r="R75" s="63">
        <f>F75</f>
        <v>4</v>
      </c>
      <c r="S75" s="57"/>
      <c r="T75" s="63"/>
      <c r="U75" s="63"/>
      <c r="V75" s="63"/>
      <c r="W75" s="63"/>
      <c r="X75" s="63">
        <f t="shared" si="33"/>
        <v>4</v>
      </c>
      <c r="Y75" s="63"/>
      <c r="Z75" s="63"/>
      <c r="AA75" s="65"/>
      <c r="AB75" s="65">
        <f>[42]Программа!R84/1000</f>
        <v>7.796610169491526</v>
      </c>
      <c r="AC75" s="65"/>
      <c r="AD75" s="34">
        <f t="shared" si="29"/>
        <v>7.796610169491526</v>
      </c>
      <c r="AE75" s="57"/>
      <c r="AF75" s="57">
        <f t="shared" ref="AF75:AF81" si="34">AB75*1.18</f>
        <v>9.1999999999999993</v>
      </c>
      <c r="AG75" s="57"/>
      <c r="AH75" s="33">
        <f t="shared" si="7"/>
        <v>9.1999999999999993</v>
      </c>
      <c r="AI75" s="67"/>
      <c r="AJ75" s="68"/>
    </row>
    <row r="76" spans="1:36" ht="15.75">
      <c r="A76" s="21">
        <f t="shared" si="30"/>
        <v>6</v>
      </c>
      <c r="B76" s="75" t="str">
        <f t="shared" si="31"/>
        <v>4.6</v>
      </c>
      <c r="C76" s="76" t="str">
        <f>[42]Программа!D85</f>
        <v>Экскаватор/ погрузчик  JCB4CX</v>
      </c>
      <c r="D76" s="58"/>
      <c r="E76" s="58"/>
      <c r="F76" s="85">
        <f>[42]Программа!H85</f>
        <v>1</v>
      </c>
      <c r="G76" s="64">
        <f t="shared" si="32"/>
        <v>1</v>
      </c>
      <c r="H76" s="57"/>
      <c r="I76" s="63"/>
      <c r="J76" s="63">
        <v>2013</v>
      </c>
      <c r="K76" s="63">
        <v>2013</v>
      </c>
      <c r="L76" s="65">
        <f>[42]Программа!T85/1000*1.18</f>
        <v>4.1500000000000004</v>
      </c>
      <c r="M76" s="57"/>
      <c r="N76" s="57">
        <f t="shared" si="18"/>
        <v>0</v>
      </c>
      <c r="O76" s="58"/>
      <c r="P76" s="57"/>
      <c r="Q76" s="58"/>
      <c r="R76" s="63">
        <f t="shared" ref="R76:R81" si="35">F76</f>
        <v>1</v>
      </c>
      <c r="S76" s="57"/>
      <c r="T76" s="63"/>
      <c r="U76" s="63"/>
      <c r="V76" s="63"/>
      <c r="W76" s="63"/>
      <c r="X76" s="63">
        <f t="shared" si="33"/>
        <v>1</v>
      </c>
      <c r="Y76" s="63"/>
      <c r="Z76" s="63"/>
      <c r="AA76" s="65"/>
      <c r="AB76" s="65">
        <f>[42]Программа!R85/1000</f>
        <v>3.5169491525423733</v>
      </c>
      <c r="AC76" s="65"/>
      <c r="AD76" s="34">
        <f t="shared" si="29"/>
        <v>3.5169491525423733</v>
      </c>
      <c r="AE76" s="57"/>
      <c r="AF76" s="57">
        <f t="shared" si="34"/>
        <v>4.1500000000000004</v>
      </c>
      <c r="AG76" s="57"/>
      <c r="AH76" s="33">
        <f t="shared" si="7"/>
        <v>4.1500000000000004</v>
      </c>
      <c r="AI76" s="67"/>
      <c r="AJ76" s="68"/>
    </row>
    <row r="77" spans="1:36" ht="31.5">
      <c r="A77" s="21">
        <f t="shared" si="30"/>
        <v>7</v>
      </c>
      <c r="B77" s="75" t="str">
        <f t="shared" si="31"/>
        <v>4.7</v>
      </c>
      <c r="C77" s="76" t="str">
        <f>[42]Программа!D86</f>
        <v>Автокран (16 т) КС - 35714 "Ивановец" на шасси Урал 5557</v>
      </c>
      <c r="D77" s="58"/>
      <c r="E77" s="58"/>
      <c r="F77" s="85">
        <f>[42]Программа!H86</f>
        <v>1</v>
      </c>
      <c r="G77" s="64">
        <f t="shared" si="32"/>
        <v>1</v>
      </c>
      <c r="H77" s="57"/>
      <c r="I77" s="63"/>
      <c r="J77" s="63">
        <v>2013</v>
      </c>
      <c r="K77" s="63">
        <v>2013</v>
      </c>
      <c r="L77" s="65">
        <f>[42]Программа!T86/1000*1.18</f>
        <v>5.0999999999999996</v>
      </c>
      <c r="M77" s="57"/>
      <c r="N77" s="57">
        <f t="shared" si="18"/>
        <v>0</v>
      </c>
      <c r="O77" s="58"/>
      <c r="P77" s="57"/>
      <c r="Q77" s="58"/>
      <c r="R77" s="63">
        <f t="shared" si="35"/>
        <v>1</v>
      </c>
      <c r="S77" s="57"/>
      <c r="T77" s="63"/>
      <c r="U77" s="63"/>
      <c r="V77" s="63"/>
      <c r="W77" s="63"/>
      <c r="X77" s="63">
        <f t="shared" si="33"/>
        <v>1</v>
      </c>
      <c r="Y77" s="63"/>
      <c r="Z77" s="63"/>
      <c r="AA77" s="65"/>
      <c r="AB77" s="65">
        <f>[42]Программа!R86/1000</f>
        <v>4.3220338983050848</v>
      </c>
      <c r="AC77" s="65"/>
      <c r="AD77" s="34">
        <f t="shared" si="29"/>
        <v>4.3220338983050848</v>
      </c>
      <c r="AE77" s="57"/>
      <c r="AF77" s="57">
        <f t="shared" si="34"/>
        <v>5.0999999999999996</v>
      </c>
      <c r="AG77" s="57"/>
      <c r="AH77" s="33">
        <f t="shared" si="7"/>
        <v>5.0999999999999996</v>
      </c>
      <c r="AI77" s="67"/>
      <c r="AJ77" s="68"/>
    </row>
    <row r="78" spans="1:36" ht="15.75">
      <c r="A78" s="21">
        <f t="shared" si="30"/>
        <v>8</v>
      </c>
      <c r="B78" s="75" t="str">
        <f t="shared" si="31"/>
        <v>4.8</v>
      </c>
      <c r="C78" s="76" t="str">
        <f>[42]Программа!D87</f>
        <v>Бригадный автомобиль Газель 27057 (7 мест)</v>
      </c>
      <c r="D78" s="58"/>
      <c r="E78" s="58"/>
      <c r="F78" s="85">
        <f>[42]Программа!H87</f>
        <v>2</v>
      </c>
      <c r="G78" s="64">
        <f t="shared" si="32"/>
        <v>2</v>
      </c>
      <c r="H78" s="57"/>
      <c r="I78" s="63"/>
      <c r="J78" s="63">
        <v>2013</v>
      </c>
      <c r="K78" s="63">
        <v>2013</v>
      </c>
      <c r="L78" s="65">
        <f>[42]Программа!T87/1000*1.18</f>
        <v>1.4</v>
      </c>
      <c r="M78" s="57"/>
      <c r="N78" s="57">
        <f t="shared" si="18"/>
        <v>0</v>
      </c>
      <c r="O78" s="58"/>
      <c r="P78" s="57"/>
      <c r="Q78" s="58"/>
      <c r="R78" s="63">
        <f t="shared" si="35"/>
        <v>2</v>
      </c>
      <c r="S78" s="57"/>
      <c r="T78" s="63"/>
      <c r="U78" s="63"/>
      <c r="V78" s="63"/>
      <c r="W78" s="63"/>
      <c r="X78" s="63">
        <f t="shared" si="33"/>
        <v>2</v>
      </c>
      <c r="Y78" s="63"/>
      <c r="Z78" s="63"/>
      <c r="AA78" s="65"/>
      <c r="AB78" s="65">
        <f>[42]Программа!R87/1000</f>
        <v>1.1864406779661016</v>
      </c>
      <c r="AC78" s="65"/>
      <c r="AD78" s="34">
        <f t="shared" si="29"/>
        <v>1.1864406779661016</v>
      </c>
      <c r="AE78" s="57"/>
      <c r="AF78" s="57">
        <f t="shared" si="34"/>
        <v>1.4</v>
      </c>
      <c r="AG78" s="57"/>
      <c r="AH78" s="33">
        <f t="shared" si="7"/>
        <v>1.4</v>
      </c>
      <c r="AI78" s="67"/>
      <c r="AJ78" s="68"/>
    </row>
    <row r="79" spans="1:36" ht="15.75">
      <c r="A79" s="21">
        <f t="shared" si="30"/>
        <v>9</v>
      </c>
      <c r="B79" s="75" t="str">
        <f t="shared" si="31"/>
        <v>4.9</v>
      </c>
      <c r="C79" s="76" t="str">
        <f>[42]Программа!D88</f>
        <v>Легковой автомобиль "Лада"</v>
      </c>
      <c r="D79" s="58"/>
      <c r="E79" s="58"/>
      <c r="F79" s="85">
        <f>[42]Программа!H88</f>
        <v>1</v>
      </c>
      <c r="G79" s="64">
        <f t="shared" si="32"/>
        <v>1</v>
      </c>
      <c r="H79" s="57"/>
      <c r="I79" s="63"/>
      <c r="J79" s="63">
        <v>2013</v>
      </c>
      <c r="K79" s="63">
        <v>2013</v>
      </c>
      <c r="L79" s="65">
        <f>[42]Программа!T88/1000*1.18</f>
        <v>0.30000000000000004</v>
      </c>
      <c r="M79" s="57"/>
      <c r="N79" s="57">
        <f t="shared" si="18"/>
        <v>0</v>
      </c>
      <c r="O79" s="58"/>
      <c r="P79" s="57"/>
      <c r="Q79" s="58"/>
      <c r="R79" s="63">
        <f t="shared" si="35"/>
        <v>1</v>
      </c>
      <c r="S79" s="57"/>
      <c r="T79" s="63"/>
      <c r="U79" s="63"/>
      <c r="V79" s="63"/>
      <c r="W79" s="63"/>
      <c r="X79" s="63">
        <f t="shared" si="33"/>
        <v>1</v>
      </c>
      <c r="Y79" s="63"/>
      <c r="Z79" s="63"/>
      <c r="AA79" s="65"/>
      <c r="AB79" s="65">
        <f>[42]Программа!R88/1000</f>
        <v>0.25423728813559326</v>
      </c>
      <c r="AC79" s="65"/>
      <c r="AD79" s="34">
        <f t="shared" si="29"/>
        <v>0.25423728813559326</v>
      </c>
      <c r="AE79" s="57"/>
      <c r="AF79" s="57">
        <f t="shared" si="34"/>
        <v>0.30000000000000004</v>
      </c>
      <c r="AG79" s="57"/>
      <c r="AH79" s="33">
        <f t="shared" si="7"/>
        <v>0.30000000000000004</v>
      </c>
      <c r="AI79" s="67"/>
      <c r="AJ79" s="68"/>
    </row>
    <row r="80" spans="1:36" ht="15.75">
      <c r="A80" s="21">
        <f t="shared" si="30"/>
        <v>10</v>
      </c>
      <c r="B80" s="75" t="str">
        <f t="shared" si="31"/>
        <v>4.10</v>
      </c>
      <c r="C80" s="76" t="str">
        <f>[42]Программа!D89</f>
        <v>Мини-экскаватор JCB 8030 ZTS</v>
      </c>
      <c r="D80" s="58"/>
      <c r="E80" s="58"/>
      <c r="F80" s="85">
        <f>[42]Программа!H89</f>
        <v>1</v>
      </c>
      <c r="G80" s="64">
        <f t="shared" si="32"/>
        <v>1</v>
      </c>
      <c r="H80" s="57"/>
      <c r="I80" s="63"/>
      <c r="J80" s="63">
        <v>2013</v>
      </c>
      <c r="K80" s="63">
        <v>2013</v>
      </c>
      <c r="L80" s="65">
        <f>[42]Программа!T89/1000*1.18</f>
        <v>1.6</v>
      </c>
      <c r="M80" s="57"/>
      <c r="N80" s="57">
        <f t="shared" si="18"/>
        <v>0</v>
      </c>
      <c r="O80" s="58"/>
      <c r="P80" s="57"/>
      <c r="Q80" s="58"/>
      <c r="R80" s="63">
        <f t="shared" si="35"/>
        <v>1</v>
      </c>
      <c r="S80" s="57"/>
      <c r="T80" s="63"/>
      <c r="U80" s="63"/>
      <c r="V80" s="63"/>
      <c r="W80" s="63"/>
      <c r="X80" s="63">
        <f t="shared" si="33"/>
        <v>1</v>
      </c>
      <c r="Y80" s="63"/>
      <c r="Z80" s="63"/>
      <c r="AA80" s="65"/>
      <c r="AB80" s="65">
        <f>[42]Программа!R89/1000</f>
        <v>1.3559322033898307</v>
      </c>
      <c r="AC80" s="65"/>
      <c r="AD80" s="34">
        <f t="shared" si="29"/>
        <v>1.3559322033898307</v>
      </c>
      <c r="AE80" s="57"/>
      <c r="AF80" s="57">
        <f t="shared" si="34"/>
        <v>1.6</v>
      </c>
      <c r="AG80" s="57"/>
      <c r="AH80" s="33">
        <f t="shared" si="7"/>
        <v>1.6</v>
      </c>
      <c r="AI80" s="67"/>
      <c r="AJ80" s="68"/>
    </row>
    <row r="81" spans="1:42" ht="15.75">
      <c r="A81" s="21">
        <f t="shared" si="30"/>
        <v>11</v>
      </c>
      <c r="B81" s="75" t="str">
        <f t="shared" si="31"/>
        <v>4.11</v>
      </c>
      <c r="C81" s="76" t="str">
        <f>[42]Программа!D90</f>
        <v>Телега для размотки кабеля</v>
      </c>
      <c r="D81" s="58"/>
      <c r="E81" s="58"/>
      <c r="F81" s="85">
        <f>[42]Программа!H90</f>
        <v>2</v>
      </c>
      <c r="G81" s="64">
        <f t="shared" si="32"/>
        <v>2</v>
      </c>
      <c r="H81" s="57"/>
      <c r="I81" s="63"/>
      <c r="J81" s="63">
        <v>2013</v>
      </c>
      <c r="K81" s="63">
        <v>2013</v>
      </c>
      <c r="L81" s="65">
        <f>[42]Программа!T90/1000*1.18</f>
        <v>1</v>
      </c>
      <c r="M81" s="57"/>
      <c r="N81" s="57">
        <f t="shared" si="18"/>
        <v>0</v>
      </c>
      <c r="O81" s="58"/>
      <c r="P81" s="57"/>
      <c r="Q81" s="58"/>
      <c r="R81" s="63">
        <f t="shared" si="35"/>
        <v>2</v>
      </c>
      <c r="S81" s="57"/>
      <c r="T81" s="63"/>
      <c r="U81" s="63"/>
      <c r="V81" s="63"/>
      <c r="W81" s="63"/>
      <c r="X81" s="63">
        <f t="shared" si="33"/>
        <v>2</v>
      </c>
      <c r="Y81" s="63"/>
      <c r="Z81" s="63"/>
      <c r="AA81" s="65"/>
      <c r="AB81" s="65">
        <f>[42]Программа!R90/1000</f>
        <v>0.84745762711864414</v>
      </c>
      <c r="AC81" s="65"/>
      <c r="AD81" s="34">
        <f t="shared" si="29"/>
        <v>0.84745762711864414</v>
      </c>
      <c r="AE81" s="57"/>
      <c r="AF81" s="57">
        <f t="shared" si="34"/>
        <v>1</v>
      </c>
      <c r="AG81" s="57"/>
      <c r="AH81" s="33">
        <f t="shared" si="7"/>
        <v>1</v>
      </c>
      <c r="AI81" s="67"/>
      <c r="AJ81" s="68"/>
    </row>
    <row r="82" spans="1:42" ht="15.75">
      <c r="A82" s="21">
        <f t="shared" si="30"/>
        <v>12</v>
      </c>
      <c r="B82" s="75" t="str">
        <f t="shared" si="31"/>
        <v>4.12</v>
      </c>
      <c r="C82" s="76" t="str">
        <f>[42]Программа!D91</f>
        <v>Самосвал ГАЗ (4 т.)</v>
      </c>
      <c r="D82" s="58"/>
      <c r="E82" s="58"/>
      <c r="F82" s="85">
        <f>[42]Программа!H91</f>
        <v>1</v>
      </c>
      <c r="G82" s="64">
        <f t="shared" si="32"/>
        <v>1</v>
      </c>
      <c r="H82" s="57"/>
      <c r="I82" s="63"/>
      <c r="J82" s="63">
        <v>2014</v>
      </c>
      <c r="K82" s="63">
        <v>2014</v>
      </c>
      <c r="L82" s="65">
        <f>[42]Программа!T91/1000*1.18</f>
        <v>1.024</v>
      </c>
      <c r="M82" s="57"/>
      <c r="N82" s="57">
        <f t="shared" si="18"/>
        <v>1.024</v>
      </c>
      <c r="O82" s="58"/>
      <c r="P82" s="57"/>
      <c r="Q82" s="58"/>
      <c r="R82" s="63"/>
      <c r="S82" s="57"/>
      <c r="T82" s="58"/>
      <c r="U82" s="63">
        <f>F82</f>
        <v>1</v>
      </c>
      <c r="V82" s="63"/>
      <c r="W82" s="63"/>
      <c r="X82" s="63">
        <f t="shared" si="33"/>
        <v>1</v>
      </c>
      <c r="Y82" s="63"/>
      <c r="Z82" s="63"/>
      <c r="AA82" s="65"/>
      <c r="AB82" s="65"/>
      <c r="AC82" s="65">
        <f>[42]Программа!S91/1000</f>
        <v>0.86779661016949161</v>
      </c>
      <c r="AD82" s="34">
        <f t="shared" si="29"/>
        <v>0.86779661016949161</v>
      </c>
      <c r="AE82" s="57"/>
      <c r="AF82" s="57"/>
      <c r="AG82" s="57">
        <f>AC82*1.18</f>
        <v>1.024</v>
      </c>
      <c r="AH82" s="33">
        <f t="shared" si="7"/>
        <v>1.024</v>
      </c>
      <c r="AI82" s="67"/>
      <c r="AJ82" s="68"/>
    </row>
    <row r="83" spans="1:42" ht="15.75">
      <c r="A83" s="21">
        <f t="shared" si="30"/>
        <v>13</v>
      </c>
      <c r="B83" s="75" t="str">
        <f t="shared" si="31"/>
        <v>4.13</v>
      </c>
      <c r="C83" s="76" t="str">
        <f>[42]Программа!D92</f>
        <v>Автогидроподъемник 14-18 м.</v>
      </c>
      <c r="D83" s="58"/>
      <c r="E83" s="58"/>
      <c r="F83" s="85">
        <f>[42]Программа!H92</f>
        <v>1</v>
      </c>
      <c r="G83" s="64">
        <f t="shared" si="32"/>
        <v>1</v>
      </c>
      <c r="H83" s="57"/>
      <c r="I83" s="63"/>
      <c r="J83" s="63">
        <v>2014</v>
      </c>
      <c r="K83" s="63">
        <v>2014</v>
      </c>
      <c r="L83" s="65">
        <f>[42]Программа!T92/1000*1.18</f>
        <v>2.4499997800000002</v>
      </c>
      <c r="M83" s="57"/>
      <c r="N83" s="57">
        <f t="shared" si="18"/>
        <v>2.4499997800000002</v>
      </c>
      <c r="O83" s="58"/>
      <c r="P83" s="57"/>
      <c r="Q83" s="58"/>
      <c r="R83" s="63"/>
      <c r="S83" s="57"/>
      <c r="T83" s="58"/>
      <c r="U83" s="63">
        <f>F83</f>
        <v>1</v>
      </c>
      <c r="V83" s="63"/>
      <c r="W83" s="63"/>
      <c r="X83" s="63">
        <f t="shared" si="33"/>
        <v>1</v>
      </c>
      <c r="Y83" s="63"/>
      <c r="Z83" s="63"/>
      <c r="AA83" s="65"/>
      <c r="AB83" s="65"/>
      <c r="AC83" s="65">
        <f>[42]Программа!S92/1000</f>
        <v>2.0762710000000002</v>
      </c>
      <c r="AD83" s="34">
        <f t="shared" si="29"/>
        <v>2.0762710000000002</v>
      </c>
      <c r="AE83" s="57"/>
      <c r="AF83" s="57"/>
      <c r="AG83" s="57">
        <f>AC83*1.18</f>
        <v>2.4499997800000002</v>
      </c>
      <c r="AH83" s="33">
        <f t="shared" si="7"/>
        <v>2.4499997800000002</v>
      </c>
      <c r="AI83" s="67"/>
      <c r="AJ83" s="68"/>
    </row>
    <row r="84" spans="1:42" ht="15.75">
      <c r="A84" s="21">
        <f t="shared" si="30"/>
        <v>14</v>
      </c>
      <c r="B84" s="75" t="str">
        <f t="shared" si="31"/>
        <v>4.14</v>
      </c>
      <c r="C84" s="76" t="str">
        <f>[42]Программа!D93</f>
        <v>Бригадный автомобиль Газель 27057 (7 мест)</v>
      </c>
      <c r="D84" s="58"/>
      <c r="E84" s="58"/>
      <c r="F84" s="85">
        <f>[42]Программа!H93</f>
        <v>2</v>
      </c>
      <c r="G84" s="64">
        <f t="shared" si="32"/>
        <v>2</v>
      </c>
      <c r="H84" s="57"/>
      <c r="I84" s="63"/>
      <c r="J84" s="63">
        <v>2014</v>
      </c>
      <c r="K84" s="63">
        <v>2014</v>
      </c>
      <c r="L84" s="65">
        <f>[42]Программа!T93/1000*1.18</f>
        <v>1.3299999999999998</v>
      </c>
      <c r="M84" s="57"/>
      <c r="N84" s="57">
        <f t="shared" si="18"/>
        <v>1.3299999999999998</v>
      </c>
      <c r="O84" s="58"/>
      <c r="P84" s="57"/>
      <c r="Q84" s="58"/>
      <c r="R84" s="63"/>
      <c r="S84" s="57"/>
      <c r="T84" s="58"/>
      <c r="U84" s="63">
        <f>F84</f>
        <v>2</v>
      </c>
      <c r="V84" s="63"/>
      <c r="W84" s="63"/>
      <c r="X84" s="63">
        <f t="shared" si="33"/>
        <v>2</v>
      </c>
      <c r="Y84" s="63"/>
      <c r="Z84" s="63"/>
      <c r="AA84" s="65"/>
      <c r="AB84" s="65"/>
      <c r="AC84" s="65">
        <f>[42]Программа!S93/1000</f>
        <v>1.1271186440677965</v>
      </c>
      <c r="AD84" s="34">
        <f t="shared" si="29"/>
        <v>1.1271186440677965</v>
      </c>
      <c r="AE84" s="57"/>
      <c r="AF84" s="57"/>
      <c r="AG84" s="57">
        <f>AC84*1.18</f>
        <v>1.3299999999999998</v>
      </c>
      <c r="AH84" s="33">
        <f t="shared" si="7"/>
        <v>1.3299999999999998</v>
      </c>
      <c r="AI84" s="67"/>
      <c r="AJ84" s="68"/>
    </row>
    <row r="85" spans="1:42" ht="15.75">
      <c r="A85" s="21"/>
      <c r="B85" s="177" t="s">
        <v>69</v>
      </c>
      <c r="C85" s="178"/>
      <c r="D85" s="58"/>
      <c r="E85" s="58"/>
      <c r="F85" s="69"/>
      <c r="G85" s="58"/>
      <c r="H85" s="57"/>
      <c r="I85" s="58"/>
      <c r="J85" s="58"/>
      <c r="K85" s="58"/>
      <c r="L85" s="57"/>
      <c r="M85" s="57"/>
      <c r="N85" s="57"/>
      <c r="O85" s="58"/>
      <c r="P85" s="57"/>
      <c r="Q85" s="58"/>
      <c r="R85" s="63"/>
      <c r="S85" s="57"/>
      <c r="T85" s="58"/>
      <c r="U85" s="63"/>
      <c r="V85" s="58"/>
      <c r="W85" s="58"/>
      <c r="X85" s="58"/>
      <c r="Y85" s="58"/>
      <c r="Z85" s="58"/>
      <c r="AA85" s="65"/>
      <c r="AB85" s="65"/>
      <c r="AC85" s="65"/>
      <c r="AD85" s="34"/>
      <c r="AE85" s="57"/>
      <c r="AF85" s="57"/>
      <c r="AG85" s="57"/>
      <c r="AH85" s="57"/>
      <c r="AI85" s="67"/>
      <c r="AJ85" s="68"/>
    </row>
    <row r="86" spans="1:42" ht="31.5">
      <c r="A86" s="21"/>
      <c r="B86" s="50"/>
      <c r="C86" s="51" t="s">
        <v>70</v>
      </c>
      <c r="D86" s="58"/>
      <c r="E86" s="58"/>
      <c r="F86" s="69"/>
      <c r="G86" s="58"/>
      <c r="H86" s="57"/>
      <c r="I86" s="58"/>
      <c r="J86" s="58"/>
      <c r="K86" s="58"/>
      <c r="L86" s="57"/>
      <c r="M86" s="57"/>
      <c r="N86" s="57"/>
      <c r="O86" s="58"/>
      <c r="P86" s="57"/>
      <c r="Q86" s="58"/>
      <c r="R86" s="63"/>
      <c r="S86" s="57"/>
      <c r="T86" s="58"/>
      <c r="U86" s="63"/>
      <c r="V86" s="58"/>
      <c r="W86" s="58"/>
      <c r="X86" s="58"/>
      <c r="Y86" s="58"/>
      <c r="Z86" s="58"/>
      <c r="AA86" s="65"/>
      <c r="AB86" s="65"/>
      <c r="AC86" s="65"/>
      <c r="AD86" s="34"/>
      <c r="AE86" s="57"/>
      <c r="AF86" s="57"/>
      <c r="AG86" s="57"/>
      <c r="AH86" s="57"/>
      <c r="AI86" s="67"/>
      <c r="AJ86" s="68"/>
    </row>
    <row r="87" spans="1:42" ht="15.75">
      <c r="A87" s="21"/>
      <c r="B87" s="60">
        <v>1</v>
      </c>
      <c r="C87" s="96" t="s">
        <v>71</v>
      </c>
      <c r="D87" s="58"/>
      <c r="E87" s="58"/>
      <c r="F87" s="69"/>
      <c r="G87" s="58"/>
      <c r="H87" s="57"/>
      <c r="I87" s="58"/>
      <c r="J87" s="58"/>
      <c r="K87" s="58"/>
      <c r="L87" s="57"/>
      <c r="M87" s="57"/>
      <c r="N87" s="57"/>
      <c r="O87" s="58"/>
      <c r="P87" s="57"/>
      <c r="Q87" s="58"/>
      <c r="R87" s="63"/>
      <c r="S87" s="57"/>
      <c r="T87" s="58"/>
      <c r="U87" s="63"/>
      <c r="V87" s="58"/>
      <c r="W87" s="58"/>
      <c r="X87" s="58"/>
      <c r="Y87" s="58"/>
      <c r="Z87" s="58"/>
      <c r="AA87" s="65"/>
      <c r="AB87" s="65"/>
      <c r="AC87" s="65"/>
      <c r="AD87" s="34"/>
      <c r="AE87" s="57"/>
      <c r="AF87" s="57"/>
      <c r="AG87" s="57"/>
      <c r="AH87" s="57"/>
      <c r="AI87" s="67"/>
      <c r="AJ87" s="68"/>
    </row>
    <row r="88" spans="1:42" ht="15.75">
      <c r="A88" s="21"/>
      <c r="B88" s="60">
        <v>2</v>
      </c>
      <c r="C88" s="96" t="s">
        <v>72</v>
      </c>
      <c r="D88" s="58"/>
      <c r="E88" s="58"/>
      <c r="F88" s="69"/>
      <c r="G88" s="58"/>
      <c r="H88" s="57"/>
      <c r="I88" s="58"/>
      <c r="J88" s="58"/>
      <c r="K88" s="58"/>
      <c r="L88" s="57"/>
      <c r="M88" s="57"/>
      <c r="N88" s="57"/>
      <c r="O88" s="58"/>
      <c r="P88" s="57"/>
      <c r="Q88" s="58"/>
      <c r="R88" s="63"/>
      <c r="S88" s="57"/>
      <c r="T88" s="58"/>
      <c r="U88" s="63"/>
      <c r="V88" s="58"/>
      <c r="W88" s="58"/>
      <c r="X88" s="58"/>
      <c r="Y88" s="58"/>
      <c r="Z88" s="58"/>
      <c r="AA88" s="65"/>
      <c r="AB88" s="65"/>
      <c r="AC88" s="65"/>
      <c r="AD88" s="34"/>
      <c r="AE88" s="57"/>
      <c r="AF88" s="57"/>
      <c r="AG88" s="57"/>
      <c r="AH88" s="57"/>
      <c r="AI88" s="67"/>
      <c r="AJ88" s="68"/>
    </row>
    <row r="89" spans="1:42" ht="16.5" thickBot="1">
      <c r="A89" s="21"/>
      <c r="B89" s="97" t="s">
        <v>73</v>
      </c>
      <c r="C89" s="98"/>
      <c r="D89" s="99"/>
      <c r="E89" s="99"/>
      <c r="F89" s="100"/>
      <c r="G89" s="99"/>
      <c r="H89" s="101"/>
      <c r="I89" s="99"/>
      <c r="J89" s="99"/>
      <c r="K89" s="99"/>
      <c r="L89" s="101"/>
      <c r="M89" s="101"/>
      <c r="N89" s="101"/>
      <c r="O89" s="99"/>
      <c r="P89" s="101"/>
      <c r="Q89" s="99"/>
      <c r="R89" s="102"/>
      <c r="S89" s="101"/>
      <c r="T89" s="99"/>
      <c r="U89" s="102"/>
      <c r="V89" s="99"/>
      <c r="W89" s="99"/>
      <c r="X89" s="99"/>
      <c r="Y89" s="99"/>
      <c r="Z89" s="99"/>
      <c r="AA89" s="103"/>
      <c r="AB89" s="103"/>
      <c r="AC89" s="103"/>
      <c r="AD89" s="37"/>
      <c r="AE89" s="101"/>
      <c r="AF89" s="101"/>
      <c r="AG89" s="101"/>
      <c r="AH89" s="101"/>
      <c r="AI89" s="104"/>
      <c r="AJ89" s="105"/>
    </row>
    <row r="90" spans="1:42" ht="15.75">
      <c r="A90" s="21"/>
      <c r="B90" s="106"/>
      <c r="C90" s="107"/>
      <c r="D90" s="108"/>
      <c r="E90" s="108"/>
      <c r="F90" s="109"/>
      <c r="G90" s="108"/>
      <c r="H90" s="110"/>
      <c r="I90" s="108"/>
      <c r="J90" s="108"/>
      <c r="K90" s="108"/>
      <c r="L90" s="110"/>
      <c r="M90" s="110"/>
      <c r="N90" s="110"/>
      <c r="O90" s="108"/>
      <c r="P90" s="110"/>
      <c r="Q90" s="108"/>
      <c r="R90" s="111"/>
      <c r="S90" s="110"/>
      <c r="T90" s="108"/>
      <c r="U90" s="111"/>
      <c r="V90" s="108"/>
      <c r="W90" s="108"/>
      <c r="X90" s="108"/>
      <c r="Y90" s="108"/>
      <c r="Z90" s="108"/>
      <c r="AA90" s="112"/>
      <c r="AB90" s="112"/>
      <c r="AC90" s="112"/>
      <c r="AD90" s="113"/>
      <c r="AE90" s="113"/>
      <c r="AF90" s="113"/>
      <c r="AG90" s="113"/>
      <c r="AH90" s="113"/>
      <c r="AI90" s="21"/>
      <c r="AJ90" s="21"/>
    </row>
    <row r="91" spans="1:42" ht="15.75">
      <c r="A91" s="21"/>
      <c r="B91" s="114"/>
      <c r="C91" s="25" t="s">
        <v>74</v>
      </c>
      <c r="D91" s="26"/>
      <c r="E91" s="26"/>
      <c r="F91" s="27"/>
      <c r="G91" s="26"/>
      <c r="H91" s="17"/>
      <c r="I91" s="26"/>
      <c r="J91" s="26"/>
      <c r="K91" s="26"/>
      <c r="L91" s="17"/>
      <c r="M91" s="17"/>
      <c r="N91" s="17"/>
      <c r="O91" s="26"/>
      <c r="P91" s="17"/>
      <c r="Q91" s="26"/>
      <c r="R91" s="28"/>
      <c r="S91" s="17"/>
      <c r="T91" s="26"/>
      <c r="U91" s="28"/>
      <c r="V91" s="26"/>
      <c r="W91" s="26"/>
      <c r="X91" s="26"/>
      <c r="Y91" s="26"/>
      <c r="Z91" s="26"/>
      <c r="AA91" s="29"/>
      <c r="AB91" s="29"/>
      <c r="AC91" s="29"/>
      <c r="AD91" s="30"/>
      <c r="AE91" s="17"/>
      <c r="AF91" s="17"/>
      <c r="AG91" s="17"/>
      <c r="AH91" s="17"/>
      <c r="AI91" s="21"/>
      <c r="AJ91" s="21"/>
    </row>
    <row r="92" spans="1:42" ht="15.75" customHeight="1">
      <c r="A92" s="21"/>
      <c r="B92" s="24"/>
      <c r="C92" s="115"/>
      <c r="D92" s="115"/>
      <c r="E92" s="115"/>
      <c r="F92" s="116"/>
      <c r="G92" s="115"/>
      <c r="H92" s="117"/>
      <c r="I92" s="115"/>
      <c r="J92" s="115"/>
      <c r="K92" s="115"/>
      <c r="L92" s="115"/>
      <c r="M92" s="115"/>
      <c r="N92" s="17"/>
      <c r="O92" s="26"/>
      <c r="P92" s="17"/>
      <c r="Q92" s="26"/>
      <c r="R92" s="28"/>
      <c r="S92" s="17"/>
      <c r="T92" s="26"/>
      <c r="U92" s="28"/>
      <c r="V92" s="26"/>
      <c r="W92" s="26"/>
      <c r="X92" s="26"/>
      <c r="Y92" s="26"/>
      <c r="Z92" s="26"/>
      <c r="AA92" s="29"/>
      <c r="AB92" s="118"/>
      <c r="AC92" s="29"/>
      <c r="AD92" s="119"/>
      <c r="AE92" s="120"/>
      <c r="AF92" s="120"/>
      <c r="AG92" s="120"/>
      <c r="AH92" s="120"/>
      <c r="AI92" s="21"/>
      <c r="AJ92" s="21"/>
    </row>
    <row r="93" spans="1:42" s="21" customFormat="1" ht="18.75" hidden="1">
      <c r="A93"/>
      <c r="B93" s="24"/>
      <c r="C93" s="121" t="s">
        <v>75</v>
      </c>
      <c r="D93" s="26"/>
      <c r="E93" s="26"/>
      <c r="F93" s="27"/>
      <c r="G93" s="26"/>
      <c r="H93" s="17"/>
      <c r="I93" s="26"/>
      <c r="J93" s="26"/>
      <c r="K93" s="26"/>
      <c r="L93" s="17"/>
      <c r="M93" s="17"/>
      <c r="N93" s="17"/>
      <c r="O93" s="26"/>
      <c r="P93" s="17"/>
      <c r="Q93" s="26"/>
      <c r="R93" s="28"/>
      <c r="S93" s="17"/>
      <c r="T93" s="26"/>
      <c r="U93" s="28"/>
      <c r="V93" s="26"/>
      <c r="W93" s="26"/>
      <c r="X93" s="26"/>
      <c r="Y93" s="26"/>
      <c r="Z93" s="26"/>
      <c r="AA93" s="29"/>
      <c r="AB93" s="29"/>
      <c r="AC93" s="29"/>
      <c r="AD93" s="30"/>
      <c r="AE93" s="17"/>
      <c r="AF93" s="17"/>
      <c r="AG93" s="17"/>
      <c r="AH93" s="17"/>
      <c r="AI93"/>
      <c r="AJ93"/>
      <c r="AK93"/>
      <c r="AL93"/>
      <c r="AM93"/>
      <c r="AN93"/>
      <c r="AO93"/>
      <c r="AP93"/>
    </row>
    <row r="94" spans="1:42" s="21" customFormat="1" ht="15.75" hidden="1">
      <c r="A94"/>
      <c r="B94" s="24"/>
      <c r="C94" s="25"/>
      <c r="D94" s="26"/>
      <c r="E94" s="26"/>
      <c r="F94" s="27"/>
      <c r="G94" s="26"/>
      <c r="H94" s="17"/>
      <c r="I94" s="26"/>
      <c r="J94" s="26"/>
      <c r="K94" s="26"/>
      <c r="L94" s="17"/>
      <c r="M94" s="17"/>
      <c r="N94" s="17"/>
      <c r="O94" s="26"/>
      <c r="P94" s="17"/>
      <c r="Q94" s="26"/>
      <c r="R94" s="28"/>
      <c r="S94" s="17"/>
      <c r="T94" s="26"/>
      <c r="U94" s="28"/>
      <c r="V94" s="26"/>
      <c r="W94" s="26"/>
      <c r="X94" s="26"/>
      <c r="Y94" s="26"/>
      <c r="Z94" s="26"/>
      <c r="AA94" s="29"/>
      <c r="AB94" s="29"/>
      <c r="AC94" s="29"/>
      <c r="AD94" s="30"/>
      <c r="AE94" s="17"/>
      <c r="AF94" s="17"/>
      <c r="AG94" s="17"/>
      <c r="AH94" s="17"/>
      <c r="AI94"/>
      <c r="AJ94"/>
      <c r="AK94"/>
      <c r="AL94"/>
      <c r="AM94"/>
      <c r="AN94"/>
      <c r="AO94"/>
      <c r="AP94"/>
    </row>
    <row r="95" spans="1:42" s="21" customFormat="1" ht="31.5" hidden="1">
      <c r="A95"/>
      <c r="B95" s="179"/>
      <c r="C95" s="182"/>
      <c r="D95" s="172" t="s">
        <v>76</v>
      </c>
      <c r="E95" s="122" t="s">
        <v>76</v>
      </c>
      <c r="F95" s="122" t="s">
        <v>76</v>
      </c>
      <c r="G95" s="123"/>
      <c r="H95" s="124"/>
      <c r="I95" s="172" t="s">
        <v>77</v>
      </c>
      <c r="J95" s="123"/>
      <c r="K95" s="123"/>
      <c r="L95" s="175"/>
      <c r="M95" s="175"/>
      <c r="N95" s="175"/>
      <c r="O95" s="175"/>
      <c r="P95" s="125"/>
      <c r="Q95" s="126"/>
      <c r="R95" s="28"/>
      <c r="S95" s="17"/>
      <c r="T95" s="17"/>
      <c r="U95" s="28"/>
      <c r="V95" s="26"/>
      <c r="W95" s="26"/>
      <c r="X95" s="26"/>
      <c r="Y95" s="26"/>
      <c r="Z95" s="26"/>
      <c r="AA95" s="26"/>
      <c r="AB95" s="26"/>
      <c r="AC95" s="29"/>
      <c r="AD95" s="127"/>
      <c r="AE95" s="29"/>
      <c r="AF95" s="29"/>
      <c r="AG95" s="29"/>
      <c r="AH95" s="29"/>
      <c r="AI95"/>
      <c r="AJ95"/>
      <c r="AK95"/>
      <c r="AL95"/>
      <c r="AM95"/>
      <c r="AN95"/>
      <c r="AO95"/>
      <c r="AP95"/>
    </row>
    <row r="96" spans="1:42" s="21" customFormat="1" ht="15.75" hidden="1" customHeight="1">
      <c r="A96"/>
      <c r="B96" s="180"/>
      <c r="C96" s="183"/>
      <c r="D96" s="173"/>
      <c r="E96" s="122"/>
      <c r="F96" s="122"/>
      <c r="G96" s="128"/>
      <c r="H96" s="129"/>
      <c r="I96" s="173"/>
      <c r="J96" s="128"/>
      <c r="K96" s="128"/>
      <c r="L96" s="175">
        <v>2013</v>
      </c>
      <c r="M96" s="175"/>
      <c r="N96" s="176">
        <v>2014</v>
      </c>
      <c r="O96" s="176"/>
      <c r="P96" s="125"/>
      <c r="Q96" s="130"/>
      <c r="R96" s="28"/>
      <c r="S96" s="17"/>
      <c r="T96" s="17"/>
      <c r="U96" s="28"/>
      <c r="V96" s="26"/>
      <c r="W96" s="26"/>
      <c r="X96" s="26"/>
      <c r="Y96" s="26"/>
      <c r="Z96" s="26"/>
      <c r="AA96" s="26"/>
      <c r="AB96" s="26"/>
      <c r="AC96" s="29"/>
      <c r="AD96" s="127"/>
      <c r="AE96" s="29"/>
      <c r="AF96" s="29"/>
      <c r="AG96" s="29"/>
      <c r="AH96" s="29"/>
      <c r="AI96"/>
      <c r="AJ96"/>
      <c r="AK96"/>
      <c r="AL96"/>
      <c r="AM96"/>
      <c r="AN96"/>
      <c r="AO96"/>
      <c r="AP96"/>
    </row>
    <row r="97" spans="1:42" s="21" customFormat="1" ht="31.5" hidden="1">
      <c r="A97"/>
      <c r="B97" s="181"/>
      <c r="C97" s="184"/>
      <c r="D97" s="174"/>
      <c r="E97" s="122"/>
      <c r="F97" s="122"/>
      <c r="G97" s="131"/>
      <c r="H97" s="132"/>
      <c r="I97" s="174"/>
      <c r="J97" s="131"/>
      <c r="K97" s="131"/>
      <c r="L97" s="122" t="s">
        <v>77</v>
      </c>
      <c r="M97" s="122" t="s">
        <v>78</v>
      </c>
      <c r="N97" s="133" t="s">
        <v>77</v>
      </c>
      <c r="O97" s="122" t="s">
        <v>78</v>
      </c>
      <c r="P97" s="113"/>
      <c r="Q97" s="134"/>
      <c r="R97" s="28"/>
      <c r="S97" s="17"/>
      <c r="T97" s="17"/>
      <c r="U97" s="28"/>
      <c r="V97" s="26"/>
      <c r="W97" s="26"/>
      <c r="X97" s="26"/>
      <c r="Y97" s="26"/>
      <c r="Z97" s="26"/>
      <c r="AA97" s="26"/>
      <c r="AB97" s="26"/>
      <c r="AC97" s="29"/>
      <c r="AD97" s="127"/>
      <c r="AE97" s="29"/>
      <c r="AF97" s="29"/>
      <c r="AG97" s="29"/>
      <c r="AH97" s="29"/>
      <c r="AI97"/>
      <c r="AJ97"/>
      <c r="AK97"/>
      <c r="AL97"/>
      <c r="AM97"/>
      <c r="AN97"/>
      <c r="AO97"/>
      <c r="AP97"/>
    </row>
    <row r="98" spans="1:42" s="21" customFormat="1" ht="15.75" hidden="1">
      <c r="A98"/>
      <c r="B98" s="135"/>
      <c r="C98" s="136" t="s">
        <v>79</v>
      </c>
      <c r="D98" s="137">
        <f>L25</f>
        <v>36.058434454354</v>
      </c>
      <c r="E98" s="138"/>
      <c r="F98" s="139"/>
      <c r="G98" s="138"/>
      <c r="H98" s="137"/>
      <c r="I98" s="137">
        <f>D98/1.18</f>
        <v>30.5579953003</v>
      </c>
      <c r="J98" s="137"/>
      <c r="K98" s="137"/>
      <c r="L98" s="137">
        <f>AB25</f>
        <v>2.0898130303000002</v>
      </c>
      <c r="M98" s="140">
        <v>1</v>
      </c>
      <c r="N98" s="137">
        <f>AC25</f>
        <v>19.17318032</v>
      </c>
      <c r="O98" s="140">
        <v>2</v>
      </c>
      <c r="P98" s="110"/>
      <c r="Q98" s="111"/>
      <c r="R98" s="28" t="e">
        <f>#REF!+M98+O98</f>
        <v>#REF!</v>
      </c>
      <c r="S98" s="17"/>
      <c r="T98" s="17"/>
      <c r="U98" s="28"/>
      <c r="V98" s="26"/>
      <c r="W98" s="26"/>
      <c r="X98" s="26"/>
      <c r="Y98" s="26"/>
      <c r="Z98" s="26"/>
      <c r="AA98" s="26"/>
      <c r="AB98" s="26"/>
      <c r="AC98" s="29"/>
      <c r="AD98" s="127"/>
      <c r="AE98" s="29"/>
      <c r="AF98" s="29"/>
      <c r="AG98" s="29"/>
      <c r="AH98" s="29"/>
      <c r="AI98"/>
      <c r="AJ98"/>
      <c r="AK98"/>
      <c r="AL98"/>
      <c r="AM98"/>
      <c r="AN98"/>
      <c r="AO98"/>
      <c r="AP98"/>
    </row>
    <row r="99" spans="1:42" s="21" customFormat="1" ht="15.75" hidden="1">
      <c r="A99"/>
      <c r="B99" s="135"/>
      <c r="C99" s="136" t="s">
        <v>80</v>
      </c>
      <c r="D99" s="137">
        <f>L30</f>
        <v>18.561328143175743</v>
      </c>
      <c r="E99" s="138"/>
      <c r="F99" s="139"/>
      <c r="G99" s="138"/>
      <c r="H99" s="137"/>
      <c r="I99" s="137">
        <f>D99/1.18</f>
        <v>15.729939104386224</v>
      </c>
      <c r="J99" s="137"/>
      <c r="K99" s="137"/>
      <c r="L99" s="137">
        <f>AB30</f>
        <v>5.2283361179862196</v>
      </c>
      <c r="M99" s="140">
        <v>4</v>
      </c>
      <c r="N99" s="137">
        <f>AC30</f>
        <v>3.3605110800000002</v>
      </c>
      <c r="O99" s="140">
        <v>3</v>
      </c>
      <c r="P99" s="110"/>
      <c r="Q99" s="111"/>
      <c r="R99" s="28" t="e">
        <f>#REF!+M99+O99</f>
        <v>#REF!</v>
      </c>
      <c r="S99" s="17"/>
      <c r="T99" s="17"/>
      <c r="U99" s="28"/>
      <c r="V99" s="26"/>
      <c r="W99" s="26"/>
      <c r="X99" s="26"/>
      <c r="Y99" s="26"/>
      <c r="Z99" s="26"/>
      <c r="AA99" s="26"/>
      <c r="AB99" s="26"/>
      <c r="AC99" s="29"/>
      <c r="AD99" s="127"/>
      <c r="AE99" s="29"/>
      <c r="AF99" s="29"/>
      <c r="AG99" s="29"/>
      <c r="AH99" s="29"/>
      <c r="AI99"/>
      <c r="AJ99"/>
      <c r="AK99"/>
      <c r="AL99"/>
      <c r="AM99"/>
      <c r="AN99"/>
      <c r="AO99"/>
      <c r="AP99"/>
    </row>
    <row r="100" spans="1:42" s="21" customFormat="1" ht="15.75" hidden="1">
      <c r="A100"/>
      <c r="B100" s="135"/>
      <c r="C100" s="136" t="s">
        <v>81</v>
      </c>
      <c r="D100" s="141">
        <f>L36</f>
        <v>27.822403075887308</v>
      </c>
      <c r="E100" s="138"/>
      <c r="F100" s="139"/>
      <c r="G100" s="138"/>
      <c r="H100" s="137"/>
      <c r="I100" s="137">
        <f>D100/1.18</f>
        <v>23.578307691429924</v>
      </c>
      <c r="J100" s="137"/>
      <c r="K100" s="137"/>
      <c r="L100" s="137">
        <f>AB36</f>
        <v>7.064642506549923</v>
      </c>
      <c r="M100" s="140">
        <v>9</v>
      </c>
      <c r="N100" s="137">
        <f>AC36</f>
        <v>8.0708113700000013</v>
      </c>
      <c r="O100" s="140">
        <v>7</v>
      </c>
      <c r="P100" s="110"/>
      <c r="Q100" s="111"/>
      <c r="R100" s="28" t="e">
        <f>#REF!+M100+O100</f>
        <v>#REF!</v>
      </c>
      <c r="S100" s="17"/>
      <c r="T100" s="17"/>
      <c r="U100" s="28"/>
      <c r="V100" s="26"/>
      <c r="W100" s="26"/>
      <c r="X100" s="26"/>
      <c r="Y100" s="26"/>
      <c r="Z100" s="26"/>
      <c r="AA100" s="26"/>
      <c r="AB100" s="26"/>
      <c r="AC100" s="29"/>
      <c r="AD100" s="127"/>
      <c r="AE100" s="29"/>
      <c r="AF100" s="29"/>
      <c r="AG100" s="29"/>
      <c r="AH100" s="29"/>
      <c r="AI100"/>
      <c r="AJ100"/>
      <c r="AK100"/>
      <c r="AL100"/>
      <c r="AM100"/>
      <c r="AN100"/>
      <c r="AO100"/>
      <c r="AP100"/>
    </row>
    <row r="101" spans="1:42" s="21" customFormat="1" ht="15.75" hidden="1">
      <c r="A101"/>
      <c r="B101" s="135"/>
      <c r="C101" s="136" t="s">
        <v>82</v>
      </c>
      <c r="D101" s="141">
        <f>L52</f>
        <v>76.935590182336711</v>
      </c>
      <c r="E101" s="138"/>
      <c r="F101" s="139"/>
      <c r="G101" s="138"/>
      <c r="H101" s="137"/>
      <c r="I101" s="137">
        <f>D101/1.18</f>
        <v>65.199652696895527</v>
      </c>
      <c r="J101" s="137"/>
      <c r="K101" s="137"/>
      <c r="L101" s="137">
        <f>AB52</f>
        <v>15.356890211092924</v>
      </c>
      <c r="M101" s="137">
        <v>4.532</v>
      </c>
      <c r="N101" s="137">
        <f>AC52</f>
        <v>36.987887279999995</v>
      </c>
      <c r="O101" s="137">
        <v>7.7160000000000002</v>
      </c>
      <c r="P101" s="110"/>
      <c r="Q101" s="110"/>
      <c r="R101" s="28" t="e">
        <f>#REF!+M101+O101</f>
        <v>#REF!</v>
      </c>
      <c r="S101" s="17"/>
      <c r="T101" s="17"/>
      <c r="U101" s="28"/>
      <c r="V101" s="26"/>
      <c r="W101" s="26"/>
      <c r="X101" s="26"/>
      <c r="Y101" s="26"/>
      <c r="Z101" s="26"/>
      <c r="AA101" s="26"/>
      <c r="AB101" s="26"/>
      <c r="AC101" s="29"/>
      <c r="AD101" s="127"/>
      <c r="AE101" s="29"/>
      <c r="AF101" s="29"/>
      <c r="AG101" s="29"/>
      <c r="AH101" s="29"/>
      <c r="AI101"/>
      <c r="AJ101"/>
      <c r="AK101"/>
      <c r="AL101"/>
      <c r="AM101"/>
      <c r="AN101"/>
      <c r="AO101"/>
      <c r="AP101"/>
    </row>
    <row r="102" spans="1:42" s="21" customFormat="1" ht="15.75" hidden="1">
      <c r="A102"/>
      <c r="B102" s="135"/>
      <c r="C102" s="136" t="s">
        <v>83</v>
      </c>
      <c r="D102" s="137">
        <f>L64</f>
        <v>74.421917741950523</v>
      </c>
      <c r="E102" s="138"/>
      <c r="F102" s="139"/>
      <c r="G102" s="138"/>
      <c r="H102" s="137"/>
      <c r="I102" s="137">
        <f>D102/1.18</f>
        <v>63.069421815212309</v>
      </c>
      <c r="J102" s="137"/>
      <c r="K102" s="137"/>
      <c r="L102" s="137">
        <f>AB64</f>
        <v>25.168599459212309</v>
      </c>
      <c r="M102" s="137">
        <v>30</v>
      </c>
      <c r="N102" s="137">
        <f>AC64</f>
        <v>13.55142</v>
      </c>
      <c r="O102" s="137">
        <v>30</v>
      </c>
      <c r="P102" s="110"/>
      <c r="Q102" s="110"/>
      <c r="R102" s="28" t="e">
        <f>#REF!+M102+O102</f>
        <v>#REF!</v>
      </c>
      <c r="S102" s="17"/>
      <c r="T102" s="17"/>
      <c r="U102" s="28"/>
      <c r="V102" s="26"/>
      <c r="W102" s="26"/>
      <c r="X102" s="26"/>
      <c r="Y102" s="26"/>
      <c r="Z102" s="26"/>
      <c r="AA102" s="26"/>
      <c r="AB102" s="26"/>
      <c r="AC102" s="29"/>
      <c r="AD102" s="127"/>
      <c r="AE102" s="29"/>
      <c r="AF102" s="29"/>
      <c r="AG102" s="29"/>
      <c r="AH102" s="29"/>
      <c r="AI102"/>
      <c r="AJ102"/>
      <c r="AK102"/>
      <c r="AL102"/>
      <c r="AM102"/>
      <c r="AN102"/>
      <c r="AO102"/>
      <c r="AP102"/>
    </row>
    <row r="103" spans="1:42" s="70" customFormat="1" ht="15.75" hidden="1">
      <c r="B103" s="142" t="s">
        <v>84</v>
      </c>
      <c r="C103" s="143" t="s">
        <v>85</v>
      </c>
      <c r="D103" s="144">
        <f>SUM(D98:D102)</f>
        <v>233.7996735977043</v>
      </c>
      <c r="E103" s="144">
        <f>SUM(E98:E102)</f>
        <v>0</v>
      </c>
      <c r="F103" s="144">
        <f>SUM(F98:F102)</f>
        <v>0</v>
      </c>
      <c r="G103" s="144"/>
      <c r="H103" s="144"/>
      <c r="I103" s="144">
        <f>SUM(I98:I102)</f>
        <v>198.135316608224</v>
      </c>
      <c r="J103" s="144"/>
      <c r="K103" s="144"/>
      <c r="L103" s="144">
        <f>SUM(L98:L102)</f>
        <v>54.908281325141374</v>
      </c>
      <c r="M103" s="144"/>
      <c r="N103" s="144">
        <f>SUM(N98:N102)</f>
        <v>81.143810050000013</v>
      </c>
      <c r="O103" s="144"/>
      <c r="P103" s="145"/>
      <c r="Q103" s="145"/>
      <c r="R103" s="146"/>
      <c r="S103" s="30"/>
      <c r="T103" s="30"/>
      <c r="U103" s="146"/>
      <c r="V103" s="147"/>
      <c r="W103" s="147"/>
      <c r="X103" s="147"/>
      <c r="Y103" s="147"/>
      <c r="Z103" s="147"/>
      <c r="AA103" s="147"/>
      <c r="AB103" s="147"/>
      <c r="AC103" s="127"/>
      <c r="AD103" s="127"/>
      <c r="AE103" s="127"/>
      <c r="AF103" s="127"/>
      <c r="AG103" s="127"/>
      <c r="AH103" s="127"/>
    </row>
    <row r="104" spans="1:42" s="21" customFormat="1" ht="15.75" hidden="1">
      <c r="A104"/>
      <c r="B104" s="135"/>
      <c r="C104" s="136" t="s">
        <v>86</v>
      </c>
      <c r="D104" s="137">
        <f>L17</f>
        <v>116.03478960000001</v>
      </c>
      <c r="E104" s="138"/>
      <c r="F104" s="139"/>
      <c r="G104" s="138"/>
      <c r="H104" s="137"/>
      <c r="I104" s="137">
        <f>D104/1.18</f>
        <v>98.334567457627131</v>
      </c>
      <c r="J104" s="137"/>
      <c r="K104" s="137"/>
      <c r="L104" s="137">
        <f>AB17</f>
        <v>44.424059999999997</v>
      </c>
      <c r="M104" s="140">
        <v>2259</v>
      </c>
      <c r="N104" s="137">
        <f>AC17</f>
        <v>20.137689999999999</v>
      </c>
      <c r="O104" s="140">
        <v>3024</v>
      </c>
      <c r="P104" s="110"/>
      <c r="Q104" s="111"/>
      <c r="R104" s="28" t="e">
        <f>#REF!+M104+O104</f>
        <v>#REF!</v>
      </c>
      <c r="S104" s="17"/>
      <c r="T104" s="17"/>
      <c r="U104" s="28"/>
      <c r="V104" s="26"/>
      <c r="W104" s="26"/>
      <c r="X104" s="26"/>
      <c r="Y104" s="26"/>
      <c r="Z104" s="26"/>
      <c r="AA104" s="26"/>
      <c r="AB104" s="26"/>
      <c r="AC104" s="29"/>
      <c r="AD104" s="127"/>
      <c r="AE104" s="29"/>
      <c r="AF104" s="29"/>
      <c r="AG104" s="29"/>
      <c r="AH104" s="29"/>
      <c r="AI104"/>
      <c r="AJ104"/>
      <c r="AK104"/>
      <c r="AL104"/>
      <c r="AM104"/>
      <c r="AN104"/>
      <c r="AO104"/>
      <c r="AP104"/>
    </row>
    <row r="105" spans="1:42" s="21" customFormat="1" ht="15.75" hidden="1">
      <c r="A105"/>
      <c r="B105" s="135" t="s">
        <v>87</v>
      </c>
      <c r="C105" s="143" t="s">
        <v>88</v>
      </c>
      <c r="D105" s="144">
        <f>SUM(D104:D104)</f>
        <v>116.03478960000001</v>
      </c>
      <c r="E105" s="144">
        <f>SUM(E104:E104)</f>
        <v>0</v>
      </c>
      <c r="F105" s="144">
        <f>SUM(F104:F104)</f>
        <v>0</v>
      </c>
      <c r="G105" s="144"/>
      <c r="H105" s="144"/>
      <c r="I105" s="144">
        <f>SUM(I104:I104)</f>
        <v>98.334567457627131</v>
      </c>
      <c r="J105" s="144"/>
      <c r="K105" s="144"/>
      <c r="L105" s="144">
        <f>SUM(L104:L104)</f>
        <v>44.424059999999997</v>
      </c>
      <c r="M105" s="144"/>
      <c r="N105" s="144">
        <f>SUM(N104:N104)</f>
        <v>20.137689999999999</v>
      </c>
      <c r="O105" s="137"/>
      <c r="P105" s="110"/>
      <c r="Q105" s="110"/>
      <c r="R105" s="28"/>
      <c r="S105" s="17"/>
      <c r="T105" s="17"/>
      <c r="U105" s="28"/>
      <c r="V105" s="26"/>
      <c r="W105" s="26"/>
      <c r="X105" s="26"/>
      <c r="Y105" s="26"/>
      <c r="Z105" s="26"/>
      <c r="AA105" s="26"/>
      <c r="AB105" s="26"/>
      <c r="AC105" s="29"/>
      <c r="AD105" s="127"/>
      <c r="AE105" s="29"/>
      <c r="AF105" s="29"/>
      <c r="AG105" s="29"/>
      <c r="AH105" s="29"/>
      <c r="AI105"/>
      <c r="AJ105"/>
      <c r="AK105"/>
      <c r="AL105"/>
      <c r="AM105"/>
      <c r="AN105"/>
      <c r="AO105"/>
      <c r="AP105"/>
    </row>
    <row r="106" spans="1:42" s="21" customFormat="1" ht="15.75" hidden="1">
      <c r="A106"/>
      <c r="B106" s="142" t="s">
        <v>89</v>
      </c>
      <c r="C106" s="143" t="s">
        <v>90</v>
      </c>
      <c r="D106" s="144">
        <f>L70</f>
        <v>38.049999779999993</v>
      </c>
      <c r="E106" s="138"/>
      <c r="F106" s="139"/>
      <c r="G106" s="138"/>
      <c r="H106" s="137"/>
      <c r="I106" s="137">
        <f>D106/1.18</f>
        <v>32.245762525423721</v>
      </c>
      <c r="J106" s="137"/>
      <c r="K106" s="137"/>
      <c r="L106" s="144">
        <f>AB70</f>
        <v>19.279661016949152</v>
      </c>
      <c r="M106" s="148"/>
      <c r="N106" s="144">
        <f>AC70</f>
        <v>4.0711862542372881</v>
      </c>
      <c r="O106" s="148"/>
      <c r="P106" s="145"/>
      <c r="Q106" s="149"/>
      <c r="R106" s="28"/>
      <c r="S106" s="17"/>
      <c r="T106" s="17"/>
      <c r="U106" s="28"/>
      <c r="V106" s="26"/>
      <c r="W106" s="26"/>
      <c r="X106" s="26"/>
      <c r="Y106" s="26"/>
      <c r="Z106" s="26"/>
      <c r="AA106" s="26"/>
      <c r="AB106" s="26"/>
      <c r="AC106" s="29"/>
      <c r="AD106" s="127"/>
      <c r="AE106" s="29"/>
      <c r="AF106" s="29"/>
      <c r="AG106" s="29"/>
      <c r="AH106" s="29"/>
      <c r="AI106"/>
      <c r="AJ106"/>
      <c r="AK106"/>
      <c r="AL106"/>
      <c r="AM106"/>
      <c r="AN106"/>
      <c r="AO106"/>
      <c r="AP106"/>
    </row>
    <row r="107" spans="1:42" s="21" customFormat="1" ht="15.75" hidden="1">
      <c r="A107"/>
      <c r="B107" s="135"/>
      <c r="C107" s="136" t="s">
        <v>91</v>
      </c>
      <c r="D107" s="144">
        <f>D103+D105+D106</f>
        <v>387.88446297770429</v>
      </c>
      <c r="E107" s="144">
        <f>E103+E105+E106</f>
        <v>0</v>
      </c>
      <c r="F107" s="144">
        <f>F103+F105+F106</f>
        <v>0</v>
      </c>
      <c r="G107" s="144"/>
      <c r="H107" s="144"/>
      <c r="I107" s="144">
        <f>I103+I105+I106</f>
        <v>328.71564659127489</v>
      </c>
      <c r="J107" s="144"/>
      <c r="K107" s="144"/>
      <c r="L107" s="144">
        <f>L103+L105+L106</f>
        <v>118.61200234209052</v>
      </c>
      <c r="M107" s="144"/>
      <c r="N107" s="144">
        <f>N103+N105+N106</f>
        <v>105.3526863042373</v>
      </c>
      <c r="O107" s="137"/>
      <c r="P107" s="110"/>
      <c r="Q107" s="110"/>
      <c r="R107" s="28"/>
      <c r="S107" s="17"/>
      <c r="T107" s="17"/>
      <c r="U107" s="28"/>
      <c r="V107" s="26"/>
      <c r="W107" s="26"/>
      <c r="X107" s="26"/>
      <c r="Y107" s="26"/>
      <c r="Z107" s="26"/>
      <c r="AA107" s="26"/>
      <c r="AB107" s="26"/>
      <c r="AC107" s="29"/>
      <c r="AD107" s="127"/>
      <c r="AE107" s="29"/>
      <c r="AF107" s="29"/>
      <c r="AG107" s="29"/>
      <c r="AH107" s="29"/>
      <c r="AI107"/>
      <c r="AJ107"/>
      <c r="AK107"/>
      <c r="AL107"/>
      <c r="AM107"/>
      <c r="AN107"/>
      <c r="AO107"/>
      <c r="AP107"/>
    </row>
    <row r="108" spans="1:42" s="21" customFormat="1" ht="15.75" hidden="1">
      <c r="A108"/>
      <c r="B108" s="24"/>
      <c r="C108" s="25"/>
      <c r="D108" s="26"/>
      <c r="E108" s="26"/>
      <c r="F108" s="27"/>
      <c r="G108" s="26"/>
      <c r="H108" s="17"/>
      <c r="I108" s="26"/>
      <c r="J108" s="26"/>
      <c r="K108" s="26"/>
      <c r="L108" s="17"/>
      <c r="M108" s="17"/>
      <c r="N108" s="17"/>
      <c r="O108" s="26"/>
      <c r="P108" s="17"/>
      <c r="Q108" s="26"/>
      <c r="R108" s="28"/>
      <c r="S108" s="17"/>
      <c r="T108" s="26"/>
      <c r="U108" s="28"/>
      <c r="V108" s="26"/>
      <c r="W108" s="26"/>
      <c r="X108" s="26"/>
      <c r="Y108" s="26"/>
      <c r="Z108" s="26"/>
      <c r="AA108" s="29"/>
      <c r="AB108" s="29"/>
      <c r="AC108" s="29"/>
      <c r="AD108" s="30"/>
      <c r="AE108" s="17"/>
      <c r="AF108" s="17"/>
      <c r="AG108" s="17"/>
      <c r="AH108" s="17"/>
      <c r="AI108"/>
      <c r="AJ108"/>
      <c r="AK108"/>
      <c r="AL108"/>
      <c r="AM108"/>
      <c r="AN108"/>
      <c r="AO108"/>
      <c r="AP108"/>
    </row>
    <row r="109" spans="1:42" s="21" customFormat="1" ht="15.75" hidden="1">
      <c r="A109"/>
      <c r="B109" s="24"/>
      <c r="C109" s="25"/>
      <c r="D109" s="26"/>
      <c r="E109" s="26"/>
      <c r="F109" s="27"/>
      <c r="G109" s="26"/>
      <c r="H109" s="17"/>
      <c r="I109" s="26"/>
      <c r="J109" s="26"/>
      <c r="K109" s="26"/>
      <c r="L109" s="17">
        <f>L105+L106</f>
        <v>63.703721016949146</v>
      </c>
      <c r="M109" s="17"/>
      <c r="N109" s="17">
        <f>N105+N106</f>
        <v>24.208876254237289</v>
      </c>
      <c r="O109" s="26"/>
      <c r="P109" s="17"/>
      <c r="Q109" s="26"/>
      <c r="R109" s="28"/>
      <c r="S109" s="17"/>
      <c r="T109" s="26"/>
      <c r="U109" s="28"/>
      <c r="V109" s="26"/>
      <c r="W109" s="26"/>
      <c r="X109" s="26"/>
      <c r="Y109" s="26"/>
      <c r="Z109" s="26"/>
      <c r="AA109" s="29"/>
      <c r="AB109" s="29"/>
      <c r="AC109" s="29"/>
      <c r="AD109" s="30"/>
      <c r="AE109" s="17"/>
      <c r="AF109" s="17"/>
      <c r="AG109" s="17"/>
      <c r="AH109" s="17"/>
      <c r="AI109"/>
      <c r="AJ109"/>
      <c r="AK109"/>
      <c r="AL109"/>
      <c r="AM109"/>
      <c r="AN109"/>
      <c r="AO109"/>
      <c r="AP109"/>
    </row>
    <row r="110" spans="1:42" s="21" customFormat="1" ht="15.75" hidden="1">
      <c r="A110"/>
      <c r="B110" s="24"/>
      <c r="C110" s="25" t="s">
        <v>92</v>
      </c>
      <c r="D110" s="28" t="e">
        <f>#REF!+M98+O98</f>
        <v>#REF!</v>
      </c>
      <c r="E110" s="26"/>
      <c r="F110" s="27"/>
      <c r="G110" s="26"/>
      <c r="H110" s="17"/>
      <c r="I110" s="26" t="s">
        <v>29</v>
      </c>
      <c r="J110" s="26"/>
      <c r="K110" s="26"/>
      <c r="L110" s="17"/>
      <c r="M110" s="17"/>
      <c r="N110" s="17"/>
      <c r="O110" s="26"/>
      <c r="P110" s="17"/>
      <c r="Q110" s="26"/>
      <c r="R110" s="28"/>
      <c r="S110" s="17"/>
      <c r="T110" s="26"/>
      <c r="U110" s="28"/>
      <c r="V110" s="26"/>
      <c r="W110" s="26"/>
      <c r="X110" s="26"/>
      <c r="Y110" s="26"/>
      <c r="Z110" s="26"/>
      <c r="AA110" s="29"/>
      <c r="AB110" s="29"/>
      <c r="AC110" s="29"/>
      <c r="AD110" s="30"/>
      <c r="AE110" s="17"/>
      <c r="AF110" s="17"/>
      <c r="AG110" s="17"/>
      <c r="AH110" s="17"/>
      <c r="AI110"/>
      <c r="AJ110"/>
      <c r="AK110"/>
      <c r="AL110"/>
      <c r="AM110"/>
      <c r="AN110"/>
      <c r="AO110"/>
      <c r="AP110"/>
    </row>
    <row r="111" spans="1:42" s="21" customFormat="1" ht="15.75" hidden="1">
      <c r="A111"/>
      <c r="B111" s="24"/>
      <c r="C111" s="25" t="s">
        <v>93</v>
      </c>
      <c r="D111" s="28" t="e">
        <f>#REF!+#REF!+M99+M100+O99+O100</f>
        <v>#REF!</v>
      </c>
      <c r="E111" s="26"/>
      <c r="F111" s="27"/>
      <c r="G111" s="26"/>
      <c r="H111" s="17"/>
      <c r="I111" s="26" t="s">
        <v>29</v>
      </c>
      <c r="J111" s="26"/>
      <c r="K111" s="26"/>
      <c r="L111" s="17"/>
      <c r="M111" s="17"/>
      <c r="N111" s="17"/>
      <c r="O111" s="26"/>
      <c r="P111" s="17"/>
      <c r="Q111" s="26"/>
      <c r="R111" s="28"/>
      <c r="S111" s="17"/>
      <c r="T111" s="26"/>
      <c r="U111" s="28"/>
      <c r="V111" s="26"/>
      <c r="W111" s="26"/>
      <c r="X111" s="26"/>
      <c r="Y111" s="26"/>
      <c r="Z111" s="26"/>
      <c r="AA111" s="29"/>
      <c r="AB111" s="29"/>
      <c r="AC111" s="29"/>
      <c r="AD111" s="30"/>
      <c r="AE111" s="17"/>
      <c r="AF111" s="17"/>
      <c r="AG111" s="17"/>
      <c r="AH111" s="17"/>
      <c r="AI111"/>
      <c r="AJ111"/>
      <c r="AK111"/>
      <c r="AL111"/>
      <c r="AM111"/>
      <c r="AN111"/>
      <c r="AO111"/>
      <c r="AP111"/>
    </row>
    <row r="112" spans="1:42" s="21" customFormat="1" ht="15.75" hidden="1">
      <c r="A112"/>
      <c r="B112" s="24"/>
      <c r="C112" s="25" t="s">
        <v>94</v>
      </c>
      <c r="D112" s="150" t="e">
        <f>R101</f>
        <v>#REF!</v>
      </c>
      <c r="E112" s="26"/>
      <c r="F112" s="27"/>
      <c r="G112" s="26"/>
      <c r="H112" s="17"/>
      <c r="I112" s="26" t="s">
        <v>30</v>
      </c>
      <c r="J112" s="26"/>
      <c r="K112" s="26"/>
      <c r="L112" s="17"/>
      <c r="M112" s="17"/>
      <c r="N112" s="17"/>
      <c r="O112" s="26"/>
      <c r="P112" s="17"/>
      <c r="Q112" s="26"/>
      <c r="R112" s="28"/>
      <c r="S112" s="17"/>
      <c r="T112" s="26"/>
      <c r="U112" s="28"/>
      <c r="V112" s="26"/>
      <c r="W112" s="26"/>
      <c r="X112" s="26"/>
      <c r="Y112" s="26"/>
      <c r="Z112" s="26"/>
      <c r="AA112" s="29"/>
      <c r="AB112" s="29"/>
      <c r="AC112" s="29"/>
      <c r="AD112" s="30"/>
      <c r="AE112" s="17"/>
      <c r="AF112" s="17"/>
      <c r="AG112" s="17"/>
      <c r="AH112" s="17"/>
      <c r="AI112"/>
      <c r="AJ112"/>
      <c r="AK112"/>
      <c r="AL112"/>
      <c r="AM112"/>
      <c r="AN112"/>
      <c r="AO112"/>
      <c r="AP112"/>
    </row>
    <row r="113" spans="1:42" s="21" customFormat="1" ht="15.75" hidden="1">
      <c r="A113"/>
      <c r="B113" s="24"/>
      <c r="C113" s="25" t="s">
        <v>95</v>
      </c>
      <c r="D113" s="151" t="e">
        <f>#REF!+M102+O102</f>
        <v>#REF!</v>
      </c>
      <c r="E113" s="26"/>
      <c r="F113" s="27"/>
      <c r="G113" s="26"/>
      <c r="H113" s="17"/>
      <c r="I113" s="26" t="s">
        <v>30</v>
      </c>
      <c r="J113" s="26"/>
      <c r="K113" s="26"/>
      <c r="L113" s="17"/>
      <c r="M113" s="17"/>
      <c r="N113" s="17"/>
      <c r="O113" s="26"/>
      <c r="P113" s="17"/>
      <c r="Q113" s="26"/>
      <c r="R113" s="28"/>
      <c r="S113" s="17"/>
      <c r="T113" s="26"/>
      <c r="U113" s="28"/>
      <c r="V113" s="26"/>
      <c r="W113" s="26"/>
      <c r="X113" s="26"/>
      <c r="Y113" s="26"/>
      <c r="Z113" s="26"/>
      <c r="AA113" s="29"/>
      <c r="AB113" s="29"/>
      <c r="AC113" s="29"/>
      <c r="AD113" s="30"/>
      <c r="AE113" s="17"/>
      <c r="AF113" s="17"/>
      <c r="AG113" s="17"/>
      <c r="AH113" s="17"/>
      <c r="AI113"/>
      <c r="AJ113"/>
      <c r="AK113"/>
      <c r="AL113"/>
      <c r="AM113"/>
      <c r="AN113"/>
      <c r="AO113"/>
      <c r="AP113"/>
    </row>
    <row r="114" spans="1:42" s="21" customFormat="1" ht="15.75" hidden="1">
      <c r="A114"/>
      <c r="B114" s="24"/>
      <c r="C114" s="25"/>
      <c r="D114" s="26"/>
      <c r="E114" s="26"/>
      <c r="F114" s="27"/>
      <c r="G114" s="26"/>
      <c r="H114" s="17"/>
      <c r="I114" s="26"/>
      <c r="J114" s="26"/>
      <c r="K114" s="26"/>
      <c r="L114" s="17"/>
      <c r="M114" s="17"/>
      <c r="N114" s="17"/>
      <c r="O114" s="26"/>
      <c r="P114" s="17"/>
      <c r="Q114" s="26"/>
      <c r="R114" s="28"/>
      <c r="S114" s="17"/>
      <c r="T114" s="26"/>
      <c r="U114" s="28"/>
      <c r="V114" s="26"/>
      <c r="W114" s="26"/>
      <c r="X114" s="26"/>
      <c r="Y114" s="26"/>
      <c r="Z114" s="26"/>
      <c r="AA114" s="29"/>
      <c r="AB114" s="29"/>
      <c r="AC114" s="29"/>
      <c r="AD114" s="30"/>
      <c r="AE114" s="17"/>
      <c r="AF114" s="17"/>
      <c r="AG114" s="17"/>
      <c r="AH114" s="17"/>
      <c r="AI114"/>
      <c r="AJ114"/>
      <c r="AK114"/>
      <c r="AL114"/>
      <c r="AM114"/>
      <c r="AN114"/>
      <c r="AO114"/>
      <c r="AP114"/>
    </row>
    <row r="115" spans="1:42" s="21" customFormat="1" ht="15.75" hidden="1">
      <c r="A115"/>
      <c r="B115" s="24"/>
      <c r="C115" s="25"/>
      <c r="D115" s="26"/>
      <c r="E115" s="26"/>
      <c r="F115" s="27"/>
      <c r="G115" s="26"/>
      <c r="H115" s="17"/>
      <c r="I115" s="26"/>
      <c r="J115" s="26"/>
      <c r="K115" s="26"/>
      <c r="L115" s="17"/>
      <c r="M115" s="17"/>
      <c r="N115" s="17"/>
      <c r="O115" s="26"/>
      <c r="P115" s="17"/>
      <c r="Q115" s="26"/>
      <c r="R115" s="28"/>
      <c r="S115" s="17"/>
      <c r="T115" s="26"/>
      <c r="U115" s="28"/>
      <c r="V115" s="26"/>
      <c r="W115" s="26"/>
      <c r="X115" s="26"/>
      <c r="Y115" s="26"/>
      <c r="Z115" s="26"/>
      <c r="AA115" s="29"/>
      <c r="AB115" s="29"/>
      <c r="AC115" s="29"/>
      <c r="AD115" s="30"/>
      <c r="AE115" s="17"/>
      <c r="AF115" s="17"/>
      <c r="AG115" s="17"/>
      <c r="AH115" s="17"/>
      <c r="AI115"/>
      <c r="AJ115"/>
      <c r="AK115"/>
      <c r="AL115"/>
      <c r="AM115"/>
      <c r="AN115"/>
      <c r="AO115"/>
      <c r="AP115"/>
    </row>
    <row r="116" spans="1:42" s="21" customFormat="1" ht="15.75" hidden="1">
      <c r="A116"/>
      <c r="B116" s="24"/>
      <c r="C116" s="25"/>
      <c r="D116" s="26"/>
      <c r="E116" s="26"/>
      <c r="F116" s="27"/>
      <c r="G116" s="26"/>
      <c r="H116" s="17"/>
      <c r="I116" s="26"/>
      <c r="J116" s="26"/>
      <c r="K116" s="26"/>
      <c r="L116" s="17"/>
      <c r="M116" s="17"/>
      <c r="N116" s="17"/>
      <c r="O116" s="26"/>
      <c r="P116" s="17"/>
      <c r="Q116" s="26"/>
      <c r="R116" s="28"/>
      <c r="S116" s="17"/>
      <c r="T116" s="26"/>
      <c r="U116" s="28"/>
      <c r="V116" s="26"/>
      <c r="W116" s="26"/>
      <c r="X116" s="26"/>
      <c r="Y116" s="26"/>
      <c r="Z116" s="26"/>
      <c r="AA116" s="29"/>
      <c r="AB116" s="29"/>
      <c r="AC116" s="29"/>
      <c r="AD116" s="30"/>
      <c r="AE116" s="17"/>
      <c r="AF116" s="17"/>
      <c r="AG116" s="17"/>
      <c r="AH116" s="17"/>
      <c r="AI116"/>
      <c r="AJ116"/>
      <c r="AK116"/>
      <c r="AL116"/>
      <c r="AM116"/>
      <c r="AN116"/>
      <c r="AO116"/>
      <c r="AP116"/>
    </row>
    <row r="117" spans="1:42" s="21" customFormat="1" ht="15.75">
      <c r="A117"/>
      <c r="B117" s="24"/>
      <c r="C117" s="25"/>
      <c r="D117" s="26"/>
      <c r="E117" s="26"/>
      <c r="F117" s="27"/>
      <c r="G117" s="26"/>
      <c r="H117" s="17"/>
      <c r="I117" s="26"/>
      <c r="J117" s="26"/>
      <c r="K117" s="26"/>
      <c r="L117" s="17"/>
      <c r="M117" s="17"/>
      <c r="N117" s="17"/>
      <c r="O117" s="26"/>
      <c r="P117" s="17"/>
      <c r="Q117" s="26"/>
      <c r="R117" s="28"/>
      <c r="S117" s="17"/>
      <c r="T117" s="26"/>
      <c r="U117" s="28"/>
      <c r="V117" s="26"/>
      <c r="W117" s="26"/>
      <c r="X117" s="26"/>
      <c r="Y117" s="26"/>
      <c r="Z117" s="26"/>
      <c r="AA117" s="29"/>
      <c r="AB117" s="29"/>
      <c r="AC117" s="29"/>
      <c r="AD117" s="30"/>
      <c r="AE117" s="17"/>
      <c r="AF117" s="17"/>
      <c r="AG117" s="17"/>
      <c r="AH117" s="17"/>
      <c r="AI117"/>
      <c r="AJ117"/>
      <c r="AK117"/>
      <c r="AL117"/>
      <c r="AM117"/>
      <c r="AN117"/>
      <c r="AO117"/>
      <c r="AP117"/>
    </row>
    <row r="121" spans="1:42" ht="23.25">
      <c r="AJ121" s="153" t="s">
        <v>98</v>
      </c>
    </row>
  </sheetData>
  <mergeCells count="26">
    <mergeCell ref="I95:I97"/>
    <mergeCell ref="L95:O95"/>
    <mergeCell ref="L96:M96"/>
    <mergeCell ref="N96:O96"/>
    <mergeCell ref="B85:C85"/>
    <mergeCell ref="B95:B97"/>
    <mergeCell ref="C95:C97"/>
    <mergeCell ref="D95:D97"/>
    <mergeCell ref="O12:Z12"/>
    <mergeCell ref="AA12:AD12"/>
    <mergeCell ref="AE12:AH12"/>
    <mergeCell ref="AI12:AJ13"/>
    <mergeCell ref="O13:Q13"/>
    <mergeCell ref="R13:T13"/>
    <mergeCell ref="U13:W13"/>
    <mergeCell ref="X13:Z13"/>
    <mergeCell ref="B9:AD9"/>
    <mergeCell ref="B12:B14"/>
    <mergeCell ref="C12:C14"/>
    <mergeCell ref="D12:E13"/>
    <mergeCell ref="G12:I13"/>
    <mergeCell ref="J12:J14"/>
    <mergeCell ref="K12:K14"/>
    <mergeCell ref="L12:L13"/>
    <mergeCell ref="M12:M13"/>
    <mergeCell ref="N12:N13"/>
  </mergeCells>
  <phoneticPr fontId="0" type="noConversion"/>
  <printOptions horizontalCentered="1"/>
  <pageMargins left="0.39370078740157483" right="0.35433070866141736" top="0.59055118110236227" bottom="0.59055118110236227" header="0.51181102362204722" footer="0.51181102362204722"/>
  <pageSetup paperSize="9" scale="32" fitToHeight="6" orientation="landscape" r:id="rId1"/>
  <headerFooter alignWithMargins="0"/>
  <rowBreaks count="2" manualBreakCount="2">
    <brk id="35" min="1" max="35" man="1"/>
    <brk id="92" min="1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1.1 (2012-2014) (2)</vt:lpstr>
      <vt:lpstr>'приложение 1.1 (2012-2014) (2)'!Заголовки_для_печати</vt:lpstr>
      <vt:lpstr>'приложение 1.1 (2012-2014)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Зудилова</dc:creator>
  <cp:lastModifiedBy>karpova</cp:lastModifiedBy>
  <cp:lastPrinted>2014-10-22T11:00:45Z</cp:lastPrinted>
  <dcterms:created xsi:type="dcterms:W3CDTF">2014-10-22T04:00:38Z</dcterms:created>
  <dcterms:modified xsi:type="dcterms:W3CDTF">2014-10-31T02:40:33Z</dcterms:modified>
</cp:coreProperties>
</file>