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0" yWindow="255" windowWidth="14280" windowHeight="13620" firstSheet="1" activeTab="1"/>
  </bookViews>
  <sheets>
    <sheet name="Передвижная энергетика 1" sheetId="1" state="hidden" r:id="rId1"/>
    <sheet name="ФЭМ" sheetId="2" r:id="rId2"/>
    <sheet name="Лист1" sheetId="3" r:id="rId3"/>
    <sheet name="проч" sheetId="4" state="hidden" r:id="rId4"/>
    <sheet name="Росэнергоатом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'ФЭМ'!$A$23:$I$455</definedName>
    <definedName name="Z_3125117D_3B9A_4123_B3D1_08897142CDE4_.wvu.FilterData" localSheetId="1" hidden="1">'ФЭМ'!$A$23:$I$455</definedName>
    <definedName name="Z_486DE65C_1806_43E1_AF4C_EEA460AF54E6_.wvu.FilterData" localSheetId="1" hidden="1">'ФЭМ'!$A$23:$I$455</definedName>
    <definedName name="Z_9019FA8F_47F2_4F72_BCF4_45B69F9E8934_.wvu.FilterData" localSheetId="1" hidden="1">'ФЭМ'!$A$23:$I$455</definedName>
    <definedName name="Z_E36DA6D2_E0D1_4333_83B3_58D935C05168_.wvu.Cols" localSheetId="0" hidden="1">'Передвижная энергетика 1'!$G:$G</definedName>
    <definedName name="Z_E36DA6D2_E0D1_4333_83B3_58D935C05168_.wvu.Cols" localSheetId="1" hidden="1">'ФЭМ'!#REF!</definedName>
    <definedName name="Z_E36DA6D2_E0D1_4333_83B3_58D935C05168_.wvu.FilterData" localSheetId="1" hidden="1">'ФЭМ'!$A$23:$I$455</definedName>
    <definedName name="Z_E36DA6D2_E0D1_4333_83B3_58D935C05168_.wvu.PrintArea" localSheetId="1" hidden="1">'ФЭМ'!$B$5:$F$455</definedName>
    <definedName name="Z_E36DA6D2_E0D1_4333_83B3_58D935C05168_.wvu.PrintTitles" localSheetId="1" hidden="1">'ФЭМ'!$23:$25</definedName>
    <definedName name="_xlnm.Print_Area" localSheetId="1">'ФЭМ'!$B$1:$J$466</definedName>
  </definedNames>
  <calcPr fullCalcOnLoad="1"/>
</workbook>
</file>

<file path=xl/comments2.xml><?xml version="1.0" encoding="utf-8"?>
<comments xmlns="http://schemas.openxmlformats.org/spreadsheetml/2006/main">
  <authors>
    <author>Чертоляс Александра О.</author>
  </authors>
  <commentList>
    <comment ref="F188" authorId="0">
      <text>
        <r>
          <rPr>
            <b/>
            <sz val="9"/>
            <rFont val="Tahoma"/>
            <family val="2"/>
          </rPr>
          <t>Чертоляс Александра О.:</t>
        </r>
        <r>
          <rPr>
            <sz val="9"/>
            <rFont val="Tahoma"/>
            <family val="2"/>
          </rPr>
          <t xml:space="preserve">
ТП и КС, НО, услуги
, прочие поступления
, возврат сумм, возврат зп, марки, бездоговорное потребление
</t>
        </r>
      </text>
    </comment>
  </commentList>
</comments>
</file>

<file path=xl/sharedStrings.xml><?xml version="1.0" encoding="utf-8"?>
<sst xmlns="http://schemas.openxmlformats.org/spreadsheetml/2006/main" count="2253" uniqueCount="1142">
  <si>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</si>
  <si>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</si>
  <si>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</si>
  <si>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</si>
  <si>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</si>
  <si>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</si>
  <si>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</si>
  <si>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</si>
  <si>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</si>
  <si>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</si>
  <si>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</si>
  <si>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</si>
  <si>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</si>
  <si>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</si>
  <si>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</si>
  <si>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</si>
  <si>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</si>
  <si>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</si>
  <si>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</si>
  <si>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</si>
  <si>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</si>
  <si>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</si>
  <si>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</si>
  <si>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</si>
  <si>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</si>
  <si>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</si>
  <si>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</si>
  <si>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</si>
  <si>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</si>
  <si>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</si>
  <si>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</si>
  <si>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</si>
  <si>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</si>
  <si>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</si>
  <si>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</si>
  <si>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</si>
  <si>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</si>
  <si>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</si>
  <si>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</si>
  <si>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</si>
  <si>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</si>
  <si>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</si>
  <si>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</si>
  <si>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</si>
  <si>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</si>
  <si>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</si>
  <si>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</si>
  <si>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</si>
  <si>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</si>
  <si>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</si>
  <si>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</si>
  <si>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</si>
  <si>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</si>
  <si>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</si>
  <si>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</si>
  <si>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</si>
  <si>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</si>
  <si>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</si>
  <si>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</si>
  <si>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</si>
  <si>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</si>
  <si>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</si>
  <si>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</si>
  <si>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</si>
  <si>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</si>
  <si>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</si>
  <si>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</si>
  <si>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</si>
  <si>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</si>
  <si>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</si>
  <si>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</si>
  <si>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</si>
  <si>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</si>
  <si>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</si>
  <si>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</si>
  <si>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</si>
  <si>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</si>
  <si>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</si>
  <si>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</si>
  <si>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</si>
  <si>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</si>
  <si>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</si>
  <si>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</si>
  <si>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</si>
  <si>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</si>
  <si>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</si>
  <si>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</si>
  <si>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</si>
  <si>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</si>
  <si>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</si>
  <si>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</si>
  <si>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</si>
  <si>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</si>
  <si>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</si>
  <si>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</si>
  <si>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</si>
  <si>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</si>
  <si>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</si>
  <si>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</si>
  <si>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</si>
  <si>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</si>
  <si>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</si>
  <si>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</si>
  <si>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</si>
  <si>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</si>
  <si>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</si>
  <si>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</si>
  <si>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</si>
  <si>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</si>
  <si>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</si>
  <si>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</si>
  <si>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</si>
  <si>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</si>
  <si>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</si>
  <si>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</si>
  <si>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</si>
  <si>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</si>
  <si>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</si>
  <si>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</si>
  <si>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</si>
  <si>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</si>
  <si>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</si>
  <si>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</si>
  <si>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</si>
  <si>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</si>
  <si>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</si>
  <si>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</si>
  <si>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</si>
  <si>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</si>
  <si>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</si>
  <si>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</si>
  <si>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</si>
  <si>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</si>
  <si>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</si>
  <si>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</si>
  <si>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</si>
  <si>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</si>
  <si>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</si>
  <si>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</si>
  <si>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</si>
  <si>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</si>
  <si>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</si>
  <si>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</si>
  <si>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</si>
  <si>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</si>
  <si>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</si>
  <si>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</si>
  <si>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</si>
  <si>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</si>
  <si>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</si>
  <si>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</si>
  <si>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</si>
  <si>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</si>
  <si>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</si>
  <si>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</si>
  <si>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</si>
  <si>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</si>
  <si>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</si>
  <si>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</si>
  <si>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</si>
  <si>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</si>
  <si>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</si>
  <si>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</si>
  <si>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</si>
  <si>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</si>
  <si>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</si>
  <si>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</si>
  <si>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</si>
  <si>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</si>
  <si>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</si>
  <si>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</si>
  <si>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</si>
  <si>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</si>
  <si>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</si>
  <si>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</si>
  <si>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</si>
  <si>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</si>
  <si>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</si>
  <si>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</si>
  <si>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</si>
  <si>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</si>
  <si>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</si>
  <si>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</si>
  <si>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</si>
  <si>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</si>
  <si>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</si>
  <si>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</si>
  <si>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</si>
  <si>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</si>
  <si>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</si>
  <si>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</si>
  <si>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</si>
  <si>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</si>
  <si>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</si>
  <si>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</si>
  <si>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</si>
  <si>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</si>
  <si>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</si>
  <si>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</si>
  <si>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</si>
  <si>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</si>
  <si>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</si>
  <si>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</si>
  <si>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</si>
  <si>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</si>
  <si>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</si>
  <si>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</si>
  <si>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</si>
  <si>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</si>
  <si>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</si>
  <si>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</si>
  <si>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</si>
  <si>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</si>
  <si>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</si>
  <si>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</si>
  <si>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</si>
  <si>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</si>
  <si>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</si>
  <si>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</si>
  <si>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</si>
  <si>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</si>
  <si>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</si>
  <si>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</si>
  <si>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</si>
  <si>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</si>
  <si>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</si>
  <si>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</si>
  <si>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</si>
  <si>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</si>
  <si>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</si>
  <si>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</si>
  <si>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</si>
  <si>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</si>
  <si>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</si>
  <si>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</si>
  <si>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</si>
  <si>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</si>
  <si>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</si>
  <si>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</si>
  <si>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</si>
  <si>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</si>
  <si>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</si>
  <si>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</si>
  <si>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</si>
  <si>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</si>
  <si>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</si>
  <si>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</si>
  <si>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</si>
  <si>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</si>
  <si>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</si>
  <si>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</si>
  <si>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</si>
  <si>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</si>
  <si>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</si>
  <si>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</si>
  <si>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</si>
  <si>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</si>
  <si>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</si>
  <si>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</si>
  <si>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</si>
  <si>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</si>
  <si>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</si>
  <si>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</si>
  <si>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</si>
  <si>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</si>
  <si>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</si>
  <si>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</si>
  <si>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</si>
  <si>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</si>
  <si>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</si>
  <si>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</si>
  <si>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</si>
  <si>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</si>
  <si>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</si>
  <si>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</si>
  <si>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</si>
  <si>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</si>
  <si>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</si>
  <si>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</si>
  <si>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</si>
  <si>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</si>
  <si>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</si>
  <si>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</si>
  <si>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</si>
  <si>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</si>
  <si>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</si>
  <si>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</si>
  <si>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</si>
  <si>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</si>
  <si>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</si>
  <si>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</si>
  <si>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</si>
  <si>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</si>
  <si>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</si>
  <si>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</si>
  <si>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</si>
  <si>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</si>
  <si>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</si>
  <si>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</si>
  <si>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</si>
  <si>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</si>
  <si>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</si>
  <si>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</si>
  <si>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</si>
  <si>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</si>
  <si>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</si>
  <si>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</si>
  <si>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</si>
  <si>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</si>
  <si>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</si>
  <si>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</si>
  <si>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</si>
  <si>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</si>
  <si>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</si>
  <si>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</si>
  <si>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</si>
  <si>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</si>
  <si>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</si>
  <si>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</si>
  <si>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</si>
  <si>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</si>
  <si>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</si>
  <si>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</si>
  <si>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</si>
  <si>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</si>
  <si>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</si>
  <si>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</si>
  <si>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</si>
  <si>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</si>
  <si>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</si>
  <si>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</si>
  <si>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</si>
  <si>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</si>
  <si>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</si>
  <si>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</si>
  <si>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</si>
  <si>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</si>
  <si>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</si>
  <si>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</si>
  <si>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</si>
  <si>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</si>
  <si>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</si>
  <si>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</si>
  <si>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</si>
  <si>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</si>
  <si>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</si>
  <si>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</si>
  <si>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</si>
  <si>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</si>
  <si>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</si>
  <si>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</si>
  <si>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</si>
  <si>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</si>
  <si>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</si>
  <si>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</si>
  <si>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</si>
  <si>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</si>
  <si>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</si>
  <si>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</si>
  <si>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</si>
  <si>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</si>
  <si>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</si>
  <si>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</si>
  <si>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</si>
  <si>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</si>
  <si>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</si>
  <si>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</si>
  <si>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</si>
  <si>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</si>
  <si>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</si>
  <si>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</si>
  <si>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</si>
  <si>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</si>
  <si>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</si>
  <si>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</si>
  <si>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</si>
  <si>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</si>
  <si>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</si>
  <si>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</si>
  <si>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</si>
  <si>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</si>
  <si>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</si>
  <si>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</si>
  <si>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</si>
  <si>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</si>
  <si>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</si>
  <si>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</si>
  <si>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</si>
  <si>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</si>
  <si>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</si>
  <si>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</si>
  <si>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</si>
  <si>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</si>
  <si>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</si>
  <si>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</si>
  <si>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</si>
  <si>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</si>
  <si>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</si>
  <si>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</si>
  <si>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</si>
  <si>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</si>
  <si>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</si>
  <si>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</si>
  <si>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</si>
  <si>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</si>
  <si>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</si>
  <si>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</si>
  <si>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</si>
  <si>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</si>
  <si>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</si>
  <si>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</si>
  <si>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</si>
  <si>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</si>
  <si>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</si>
  <si>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</si>
  <si>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</si>
  <si>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</si>
  <si>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</si>
  <si>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</si>
  <si>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</si>
  <si>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</si>
  <si>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</si>
  <si>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</si>
  <si>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</si>
  <si>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</si>
  <si>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</si>
  <si>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</si>
  <si>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</si>
  <si>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</si>
  <si>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</si>
  <si>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</si>
  <si>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</si>
  <si>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</si>
  <si>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</si>
  <si>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</si>
  <si>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</si>
  <si>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</si>
  <si>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</si>
  <si>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</si>
  <si>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</si>
  <si>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</si>
  <si>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</si>
  <si>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</si>
  <si>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</si>
  <si>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</si>
  <si>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</si>
  <si>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</si>
  <si>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</si>
  <si>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</si>
  <si>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</si>
  <si>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</si>
  <si>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</si>
  <si>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</si>
  <si>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</si>
  <si>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</si>
  <si>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</si>
  <si>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</si>
  <si>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</si>
  <si>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</si>
  <si>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</si>
  <si>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</si>
  <si>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</si>
  <si>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</si>
  <si>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</si>
  <si>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</si>
  <si>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</si>
  <si>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</si>
  <si>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</si>
  <si>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</si>
  <si>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</si>
  <si>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</si>
  <si>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</si>
  <si>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</si>
  <si>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</si>
  <si>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</si>
  <si>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</si>
  <si>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</si>
  <si>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</si>
  <si>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</si>
  <si>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</si>
  <si>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</si>
  <si>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</si>
  <si>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</si>
  <si>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</si>
  <si>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</si>
  <si>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</si>
  <si>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</si>
  <si>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</si>
  <si>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</si>
  <si>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</si>
  <si>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</si>
  <si>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</si>
  <si>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</si>
  <si>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</si>
  <si>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</si>
  <si>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</si>
  <si>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</si>
  <si>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</si>
  <si>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</si>
  <si>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</si>
  <si>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</si>
  <si>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</si>
  <si>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</si>
  <si>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</si>
  <si>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</si>
  <si>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</si>
  <si>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</si>
  <si>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</si>
  <si>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</si>
  <si>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</si>
  <si>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</si>
  <si>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</si>
  <si>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</si>
  <si>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</si>
  <si>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</si>
  <si>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</si>
  <si>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</si>
  <si>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</si>
  <si>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</si>
  <si>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</si>
  <si>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</si>
  <si>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</si>
  <si>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</si>
  <si>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</si>
  <si>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</si>
  <si>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</si>
  <si>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</si>
  <si>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</si>
  <si>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</si>
  <si>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</si>
  <si>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</si>
  <si>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</si>
  <si>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</si>
  <si>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</si>
  <si>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</si>
  <si>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</si>
  <si>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</si>
  <si>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</si>
  <si>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</si>
  <si>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</si>
  <si>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</si>
  <si>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</si>
  <si>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</si>
  <si>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</si>
  <si>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</si>
  <si>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</si>
  <si>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</si>
  <si>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</si>
  <si>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</si>
  <si>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</si>
  <si>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</si>
  <si>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</si>
  <si>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</si>
  <si>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</si>
  <si>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</si>
  <si>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</si>
  <si>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</si>
  <si>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</si>
  <si>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</si>
  <si>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</si>
  <si>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</si>
  <si>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</si>
  <si>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</si>
  <si>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</si>
  <si>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</si>
  <si>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</si>
  <si>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</si>
  <si>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</si>
  <si>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</si>
  <si>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</si>
  <si>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</si>
  <si>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</si>
  <si>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</si>
  <si>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</si>
  <si>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</si>
  <si>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</si>
  <si>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</si>
  <si>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</si>
  <si>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</si>
  <si>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</si>
  <si>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</si>
  <si>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</si>
  <si>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</si>
  <si>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</si>
  <si>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</si>
  <si>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</si>
  <si>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</si>
  <si>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</si>
  <si>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</si>
  <si>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</si>
  <si>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</si>
  <si>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</si>
  <si>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</si>
  <si>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</si>
  <si>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</si>
  <si>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</si>
  <si>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</si>
  <si>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</si>
  <si>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</si>
  <si>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</si>
  <si>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</si>
  <si>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</si>
  <si>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</si>
  <si>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</si>
  <si>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</si>
  <si>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</si>
  <si>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</si>
  <si>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</si>
  <si>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</si>
  <si>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</si>
  <si>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</si>
  <si>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</si>
  <si>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</si>
  <si>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</si>
  <si>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</si>
  <si>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</si>
  <si>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</si>
  <si>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</si>
  <si>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</si>
  <si>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</si>
  <si>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</si>
  <si>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</si>
  <si>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</si>
  <si>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</si>
  <si>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</si>
  <si>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</si>
  <si>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</si>
  <si>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</si>
  <si>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</si>
  <si>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</si>
  <si>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</si>
  <si>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</si>
  <si>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</si>
  <si>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</si>
  <si>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</si>
  <si>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</si>
  <si>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</si>
  <si>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</si>
  <si>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</si>
  <si>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</si>
  <si>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</si>
  <si>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</si>
  <si>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</si>
  <si>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</si>
  <si>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</si>
  <si>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</si>
  <si>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</si>
  <si>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</si>
  <si>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</si>
  <si>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</si>
  <si>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</si>
  <si>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</si>
  <si>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</si>
  <si>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</si>
  <si>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</si>
  <si>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</si>
  <si>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</si>
  <si>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</si>
  <si>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</si>
  <si>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</si>
  <si>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</si>
  <si>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</si>
  <si>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</si>
  <si>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</si>
  <si>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</si>
  <si>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</si>
  <si>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</si>
  <si>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</si>
  <si>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</si>
  <si>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</si>
  <si>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</si>
  <si>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</si>
  <si>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</si>
  <si>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</si>
  <si>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</si>
  <si>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</si>
  <si>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</si>
  <si>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</si>
  <si>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</si>
  <si>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</si>
  <si>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</si>
  <si>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</si>
  <si>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</si>
  <si>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</si>
  <si>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</si>
  <si>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</si>
  <si>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</si>
  <si>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</si>
  <si>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</si>
  <si>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</si>
  <si>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</si>
  <si>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</si>
  <si>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</si>
  <si>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</si>
  <si>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</si>
  <si>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</si>
  <si>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</si>
  <si>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</si>
  <si>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</si>
  <si>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</si>
  <si>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</si>
  <si>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</si>
  <si>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</si>
  <si>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</si>
  <si>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</si>
  <si>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</si>
  <si>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</si>
  <si>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</si>
  <si>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</si>
  <si>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</si>
  <si>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</si>
  <si>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</si>
  <si>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</si>
  <si>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</si>
  <si>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</si>
  <si>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</si>
  <si>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</si>
  <si>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</si>
  <si>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</si>
  <si>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</si>
  <si>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</si>
  <si>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</si>
  <si>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</si>
  <si>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</si>
  <si>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</si>
  <si>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</si>
  <si>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</si>
  <si>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</si>
  <si>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</si>
  <si>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</si>
  <si>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</si>
  <si>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</si>
  <si>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</si>
  <si>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</si>
  <si>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</si>
  <si>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</si>
  <si>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</si>
  <si>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</si>
  <si>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</si>
  <si>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</si>
  <si>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</si>
  <si>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</si>
  <si>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</si>
  <si>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</si>
  <si>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</si>
  <si>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</si>
  <si>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</si>
  <si>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</si>
  <si>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</si>
  <si>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</si>
  <si>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</si>
  <si>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</si>
  <si>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</si>
  <si>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</si>
  <si>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</si>
  <si>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</si>
  <si>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</si>
  <si>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</si>
  <si>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</si>
  <si>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</si>
  <si>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</si>
  <si>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</si>
  <si>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</si>
  <si>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</si>
  <si>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</si>
  <si>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</si>
  <si>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</si>
  <si>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</si>
  <si>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</si>
  <si>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</si>
  <si>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</si>
  <si>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</si>
  <si>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</si>
  <si>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</si>
  <si>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</si>
  <si>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</si>
  <si>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</si>
  <si>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</si>
  <si>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</si>
  <si>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</si>
  <si>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</si>
  <si>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</si>
  <si>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</si>
  <si>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</si>
  <si>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</si>
  <si>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</si>
  <si>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</si>
  <si>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</si>
  <si>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</si>
  <si>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</si>
  <si>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</si>
  <si>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</si>
  <si>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</si>
  <si>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</si>
  <si>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</si>
  <si>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</si>
  <si>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</si>
  <si>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</si>
  <si>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</si>
  <si>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</si>
  <si>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</si>
  <si>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</si>
  <si>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</si>
  <si>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</si>
  <si>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</si>
  <si>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</si>
  <si>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</si>
  <si>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</si>
  <si>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</si>
  <si>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</si>
  <si>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</si>
  <si>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</si>
  <si>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</si>
  <si>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</si>
  <si>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</si>
  <si>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</si>
  <si>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</si>
  <si>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</si>
  <si>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</si>
  <si>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</si>
  <si>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</si>
  <si>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</si>
  <si>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</si>
  <si>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</si>
  <si>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</si>
  <si>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</si>
  <si>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</si>
  <si>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</si>
  <si>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</si>
  <si>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</si>
  <si>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</si>
  <si>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</si>
  <si>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</si>
  <si>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</si>
  <si>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</si>
  <si>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</si>
  <si>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</si>
  <si>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</si>
  <si>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</si>
  <si>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</si>
  <si>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</si>
  <si>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</si>
  <si>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</si>
  <si>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</si>
  <si>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</si>
  <si>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</si>
  <si>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</si>
  <si>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</si>
  <si>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</si>
  <si>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</si>
  <si>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</si>
  <si>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</si>
  <si>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</si>
  <si>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</si>
  <si>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</si>
  <si>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</si>
  <si>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</si>
  <si>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</si>
  <si>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</si>
  <si>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</si>
  <si>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</si>
  <si>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</si>
  <si>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</si>
  <si>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</si>
  <si>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</si>
  <si>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</si>
  <si>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</si>
  <si>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</si>
  <si>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</si>
  <si>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</si>
  <si>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</si>
  <si>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</si>
  <si>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</si>
  <si>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</si>
  <si>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</si>
  <si>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</si>
  <si>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</si>
  <si>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</si>
  <si>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</si>
  <si>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</si>
  <si>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</si>
  <si>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</si>
  <si>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</si>
  <si>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</si>
  <si>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</si>
  <si>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</si>
  <si>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</si>
  <si>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</si>
  <si>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</si>
  <si>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</si>
  <si>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</si>
  <si>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</si>
  <si>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</si>
  <si>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</si>
  <si>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</si>
  <si>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</si>
  <si>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</si>
  <si>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</si>
  <si>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</si>
  <si>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</si>
  <si>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</si>
  <si>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</si>
  <si>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</si>
  <si>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</si>
  <si>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</si>
  <si>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</si>
  <si>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</si>
  <si>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</si>
  <si>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</si>
  <si>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</si>
  <si>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</si>
  <si>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</si>
  <si>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</si>
  <si>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</si>
  <si>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</si>
  <si>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</si>
  <si>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</si>
  <si>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</si>
  <si>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</si>
  <si>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</si>
  <si>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</si>
  <si>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</si>
  <si>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</si>
  <si>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</si>
  <si>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</si>
  <si>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</si>
  <si>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</si>
  <si>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</si>
  <si>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</si>
  <si>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</si>
  <si>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</si>
  <si>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</si>
  <si>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</si>
  <si>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</si>
  <si>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</si>
  <si>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</si>
  <si>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</si>
  <si>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</si>
  <si>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</si>
  <si>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</si>
  <si>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</si>
  <si>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</si>
  <si>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</si>
  <si>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</si>
  <si>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</si>
  <si>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</si>
  <si>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</si>
  <si>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</si>
  <si>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</si>
  <si>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</si>
  <si>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</si>
  <si>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</si>
  <si>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</si>
  <si>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</si>
  <si>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</si>
  <si>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</si>
  <si>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</si>
  <si>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</si>
  <si>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</si>
  <si>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</si>
  <si>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</si>
  <si>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</si>
  <si>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</si>
  <si>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</si>
  <si>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</si>
  <si>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</si>
  <si>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</si>
  <si>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</si>
  <si>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</si>
  <si>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</si>
  <si>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</si>
  <si>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</si>
  <si>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</si>
  <si>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</si>
  <si>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</si>
  <si>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</si>
  <si>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</si>
  <si>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</si>
  <si>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</si>
  <si>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</si>
  <si>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</si>
  <si>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</si>
  <si>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</si>
  <si>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</si>
  <si>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</si>
  <si>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</si>
  <si>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</si>
  <si>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</si>
  <si>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</si>
  <si>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</si>
  <si>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</si>
  <si>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</si>
  <si>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</si>
  <si>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</si>
  <si>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</si>
  <si>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</si>
  <si>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</si>
  <si>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</si>
  <si>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</si>
  <si>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</si>
  <si>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</si>
  <si>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</si>
  <si>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</si>
  <si>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</si>
  <si>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</si>
  <si>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</si>
  <si>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</si>
  <si>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</si>
  <si>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</si>
  <si>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</si>
  <si>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</si>
  <si>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</si>
  <si>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</si>
  <si>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</si>
  <si>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</si>
  <si>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</si>
  <si>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</si>
  <si>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</si>
  <si>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</si>
  <si>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</si>
  <si>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</si>
  <si>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</si>
  <si>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</si>
  <si>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</si>
  <si>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</si>
  <si>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</si>
  <si>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</si>
  <si>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</si>
  <si>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</si>
  <si>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</si>
  <si>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</si>
  <si>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</si>
  <si>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</si>
  <si>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</si>
  <si>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</si>
  <si>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</si>
  <si>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</si>
  <si>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</si>
  <si>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</si>
  <si>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</si>
  <si>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</si>
  <si>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</si>
  <si>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</si>
  <si>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</si>
  <si>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</si>
  <si>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</si>
  <si>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</si>
  <si>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</si>
  <si>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</si>
  <si>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</si>
  <si>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</si>
  <si>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</si>
  <si>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</si>
  <si>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</si>
  <si>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</si>
  <si>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</si>
  <si>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</si>
  <si>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</si>
  <si>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</si>
  <si>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</si>
  <si>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</si>
  <si>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</si>
  <si>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</si>
  <si>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</si>
  <si>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</si>
  <si>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</si>
  <si>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</si>
  <si>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</si>
  <si>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</si>
  <si>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</si>
  <si>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</si>
  <si>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</si>
  <si>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</si>
  <si>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</si>
  <si>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</si>
  <si>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</si>
  <si>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</si>
  <si>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</si>
  <si>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</si>
  <si>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</si>
  <si>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</si>
  <si>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</si>
  <si>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</si>
  <si>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</si>
  <si>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</si>
  <si>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</si>
  <si>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</si>
  <si>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</si>
  <si>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</si>
  <si>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</si>
  <si>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</si>
  <si>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</si>
  <si>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</si>
  <si>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</si>
  <si>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</si>
  <si>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</si>
  <si>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</si>
  <si>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</si>
  <si>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</si>
  <si>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</si>
  <si>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</si>
  <si>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</si>
  <si>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</si>
  <si>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</si>
  <si>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</si>
  <si>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</si>
  <si>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</si>
  <si>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</si>
  <si>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</si>
  <si>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</si>
  <si>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</si>
  <si>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</si>
  <si>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</si>
  <si>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</si>
  <si>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</si>
  <si>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</si>
  <si>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</si>
  <si>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</si>
  <si>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</si>
  <si>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</si>
  <si>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</si>
  <si>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</si>
  <si>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Субъект Российской Федерации: Томская область</t>
  </si>
  <si>
    <t>++</t>
  </si>
  <si>
    <t>ДС на начало периода</t>
  </si>
  <si>
    <t>Текущие платежи</t>
  </si>
  <si>
    <t>Текущие поступления</t>
  </si>
  <si>
    <t>Инвестиционные поступления</t>
  </si>
  <si>
    <t>Инвестиционные платежи</t>
  </si>
  <si>
    <t>Финансовые поступления</t>
  </si>
  <si>
    <t>Финансовые платежи</t>
  </si>
  <si>
    <t>ДС на конец периода</t>
  </si>
  <si>
    <t>Директор по экономике и финансам</t>
  </si>
  <si>
    <t>Инвестиционная программа: Общество с ограниченной ответственностью "Горсети"</t>
  </si>
  <si>
    <t xml:space="preserve">                   Год раскрытия (предоставления) информации: 2018 год</t>
  </si>
  <si>
    <t>План</t>
  </si>
  <si>
    <t>Утвержденные плановые значения показателей приведены в соответствии с Приказом Департамента тарифного регулирования Томской области № 26/248 от 28 октября 2014 года (в редакции Приказов № 6-735/9(184) от 25 сентября 2015 года, № 6-47/9(240) от 12 августа 2016 года, № 6-252 от 27 октября 2017 года)</t>
  </si>
  <si>
    <t>Г.В. Шульгин</t>
  </si>
  <si>
    <t>Форма № 1 Финансовый план субъекта электроэнергетики</t>
  </si>
  <si>
    <t xml:space="preserve">                   Год раскрытия (предоставления) информации: 2019 год</t>
  </si>
  <si>
    <t>Утвержденные плановые значения показателей приведены в соответствии с Приказом Департамента тарифного регулирования Томской области № 26/248 от 28 октября 2014 года (в редакции Приказов № 6-735/9(184) от 25 сентября 2015 года, № 6-47/9(240) от 12 августа 2016 года, № 6-252 от 27 октября 2017 года, № 6-222 от от 29 октября 2018 года)</t>
  </si>
  <si>
    <t xml:space="preserve">Утвержденный план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</si>
</sst>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_-* #,##0.00[$€-1]_-;\-* #,##0.00[$€-1]_-;_-* &quot;-&quot;??[$€-1]_-"/>
    <numFmt numFmtId="182" formatCode="#,##0.0000000000000"/>
    <numFmt numFmtId="183" formatCode="#,##0.000000000000"/>
    <numFmt numFmtId="184" formatCode="#,##0.0"/>
    <numFmt numFmtId="185" formatCode="#,##0.000"/>
    <numFmt numFmtId="186" formatCode="_-* #,##0.000_р_._-;\-* #,##0.000_р_._-;_-* &quot;-&quot;???_р_._-;_-@_-"/>
    <numFmt numFmtId="187" formatCode="_-* #,##0.000000000000_р_._-;\-* #,##0.000000000000_р_._-;_-* &quot;-&quot;????????????_р_._-;_-@_-"/>
    <numFmt numFmtId="188" formatCode="0.0"/>
    <numFmt numFmtId="189" formatCode="0.000"/>
    <numFmt numFmtId="190" formatCode="_-* #,##0_р_._-;\-* #,##0_р_._-;_-* &quot;-&quot;??_р_._-;_-@_-"/>
    <numFmt numFmtId="191" formatCode="_-* #,##0.0_р_._-;\-* #,##0.0_р_._-;_-* &quot;-&quot;??_р_._-;_-@_-"/>
    <numFmt numFmtId="192" formatCode="#,##0_р_."/>
    <numFmt numFmtId="193" formatCode="0.0%"/>
    <numFmt numFmtId="194" formatCode="_-* #,##0\ _₽_-;\-* #,##0\ _₽_-;_-* &quot;-&quot;??\ _₽_-;_-@_-"/>
    <numFmt numFmtId="195" formatCode="_(* #,##0.00_);_(* \(#,##0.00\);_(* &quot;-&quot;??_);_(@_)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000"/>
    <numFmt numFmtId="205" formatCode="#,##0.00000"/>
    <numFmt numFmtId="206" formatCode="#,##0.000000"/>
    <numFmt numFmtId="207" formatCode="#,##0.0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 CYR"/>
      <family val="0"/>
    </font>
    <font>
      <sz val="16"/>
      <name val="Times New Roman"/>
      <family val="1"/>
    </font>
    <font>
      <sz val="14"/>
      <name val="Times New Roman CYR"/>
      <family val="0"/>
    </font>
    <font>
      <sz val="10"/>
      <name val="Times New Roman Cyr"/>
      <family val="0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0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20" borderId="0" applyNumberFormat="0" applyBorder="0" applyAlignment="0" applyProtection="0"/>
    <xf numFmtId="0" fontId="70" fillId="21" borderId="0" applyNumberFormat="0" applyBorder="0" applyAlignment="0" applyProtection="0"/>
    <xf numFmtId="0" fontId="6" fillId="13" borderId="0" applyNumberFormat="0" applyBorder="0" applyAlignment="0" applyProtection="0"/>
    <xf numFmtId="0" fontId="70" fillId="14" borderId="0" applyNumberFormat="0" applyBorder="0" applyAlignment="0" applyProtection="0"/>
    <xf numFmtId="0" fontId="6" fillId="14" borderId="0" applyNumberFormat="0" applyBorder="0" applyAlignment="0" applyProtection="0"/>
    <xf numFmtId="0" fontId="70" fillId="22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4" borderId="0" applyNumberFormat="0" applyBorder="0" applyAlignment="0" applyProtection="0"/>
    <xf numFmtId="0" fontId="70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>
      <alignment/>
      <protection/>
    </xf>
    <xf numFmtId="0" fontId="70" fillId="26" borderId="0" applyNumberFormat="0" applyBorder="0" applyAlignment="0" applyProtection="0"/>
    <xf numFmtId="0" fontId="6" fillId="27" borderId="0" applyNumberFormat="0" applyBorder="0" applyAlignment="0" applyProtection="0"/>
    <xf numFmtId="0" fontId="70" fillId="28" borderId="0" applyNumberFormat="0" applyBorder="0" applyAlignment="0" applyProtection="0"/>
    <xf numFmtId="0" fontId="6" fillId="29" borderId="0" applyNumberFormat="0" applyBorder="0" applyAlignment="0" applyProtection="0"/>
    <xf numFmtId="0" fontId="70" fillId="30" borderId="0" applyNumberFormat="0" applyBorder="0" applyAlignment="0" applyProtection="0"/>
    <xf numFmtId="0" fontId="6" fillId="31" borderId="0" applyNumberFormat="0" applyBorder="0" applyAlignment="0" applyProtection="0"/>
    <xf numFmtId="0" fontId="70" fillId="32" borderId="0" applyNumberFormat="0" applyBorder="0" applyAlignment="0" applyProtection="0"/>
    <xf numFmtId="0" fontId="6" fillId="22" borderId="0" applyNumberFormat="0" applyBorder="0" applyAlignment="0" applyProtection="0"/>
    <xf numFmtId="0" fontId="70" fillId="33" borderId="0" applyNumberFormat="0" applyBorder="0" applyAlignment="0" applyProtection="0"/>
    <xf numFmtId="0" fontId="6" fillId="24" borderId="0" applyNumberFormat="0" applyBorder="0" applyAlignment="0" applyProtection="0"/>
    <xf numFmtId="0" fontId="70" fillId="34" borderId="0" applyNumberFormat="0" applyBorder="0" applyAlignment="0" applyProtection="0"/>
    <xf numFmtId="0" fontId="6" fillId="35" borderId="0" applyNumberFormat="0" applyBorder="0" applyAlignment="0" applyProtection="0"/>
    <xf numFmtId="0" fontId="71" fillId="36" borderId="1" applyNumberFormat="0" applyAlignment="0" applyProtection="0"/>
    <xf numFmtId="0" fontId="8" fillId="9" borderId="2" applyNumberFormat="0" applyAlignment="0" applyProtection="0"/>
    <xf numFmtId="0" fontId="72" fillId="37" borderId="3" applyNumberFormat="0" applyAlignment="0" applyProtection="0"/>
    <xf numFmtId="0" fontId="9" fillId="38" borderId="4" applyNumberFormat="0" applyAlignment="0" applyProtection="0"/>
    <xf numFmtId="0" fontId="73" fillId="37" borderId="1" applyNumberFormat="0" applyAlignment="0" applyProtection="0"/>
    <xf numFmtId="0" fontId="10" fillId="38" borderId="2" applyNumberFormat="0" applyAlignment="0" applyProtection="0"/>
    <xf numFmtId="0" fontId="7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1" fillId="0" borderId="6" applyNumberFormat="0" applyFill="0" applyAlignment="0" applyProtection="0"/>
    <xf numFmtId="0" fontId="76" fillId="0" borderId="7" applyNumberFormat="0" applyFill="0" applyAlignment="0" applyProtection="0"/>
    <xf numFmtId="0" fontId="12" fillId="0" borderId="8" applyNumberFormat="0" applyFill="0" applyAlignment="0" applyProtection="0"/>
    <xf numFmtId="0" fontId="77" fillId="0" borderId="9" applyNumberFormat="0" applyFill="0" applyAlignment="0" applyProtection="0"/>
    <xf numFmtId="0" fontId="13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4" fillId="0" borderId="12" applyNumberFormat="0" applyFill="0" applyAlignment="0" applyProtection="0"/>
    <xf numFmtId="0" fontId="79" fillId="39" borderId="13" applyNumberFormat="0" applyAlignment="0" applyProtection="0"/>
    <xf numFmtId="0" fontId="15" fillId="40" borderId="14" applyNumberFormat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19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>
      <alignment/>
      <protection/>
    </xf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8" fillId="46" borderId="0" applyNumberFormat="0" applyBorder="0" applyAlignment="0" applyProtection="0"/>
    <xf numFmtId="0" fontId="24" fillId="4" borderId="0" applyNumberFormat="0" applyBorder="0" applyAlignment="0" applyProtection="0"/>
  </cellStyleXfs>
  <cellXfs count="611">
    <xf numFmtId="0" fontId="0" fillId="0" borderId="0" xfId="0" applyFont="1" applyAlignment="1">
      <alignment/>
    </xf>
    <xf numFmtId="0" fontId="27" fillId="0" borderId="19" xfId="0" applyFont="1" applyFill="1" applyBorder="1" applyAlignment="1" applyProtection="1">
      <alignment horizontal="left"/>
      <protection/>
    </xf>
    <xf numFmtId="0" fontId="27" fillId="0" borderId="19" xfId="0" applyFont="1" applyFill="1" applyBorder="1" applyAlignment="1" applyProtection="1">
      <alignment/>
      <protection/>
    </xf>
    <xf numFmtId="184" fontId="28" fillId="0" borderId="19" xfId="0" applyNumberFormat="1" applyFont="1" applyFill="1" applyBorder="1" applyAlignment="1" applyProtection="1">
      <alignment horizontal="center"/>
      <protection/>
    </xf>
    <xf numFmtId="49" fontId="28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wrapText="1"/>
      <protection/>
    </xf>
    <xf numFmtId="184" fontId="28" fillId="0" borderId="21" xfId="0" applyNumberFormat="1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184" fontId="28" fillId="0" borderId="21" xfId="0" applyNumberFormat="1" applyFont="1" applyFill="1" applyBorder="1" applyAlignment="1" applyProtection="1">
      <alignment horizontal="center" vertical="center"/>
      <protection/>
    </xf>
    <xf numFmtId="49" fontId="30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/>
      <protection/>
    </xf>
    <xf numFmtId="184" fontId="28" fillId="0" borderId="19" xfId="138" applyNumberFormat="1" applyFont="1" applyFill="1" applyBorder="1" applyAlignment="1" applyProtection="1">
      <alignment horizontal="center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left" wrapText="1"/>
      <protection/>
    </xf>
    <xf numFmtId="0" fontId="28" fillId="0" borderId="20" xfId="0" applyFont="1" applyBorder="1" applyAlignment="1" applyProtection="1">
      <alignment horizontal="left" vertical="center" wrapText="1"/>
      <protection/>
    </xf>
    <xf numFmtId="0" fontId="28" fillId="0" borderId="21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/>
      <protection/>
    </xf>
    <xf numFmtId="0" fontId="28" fillId="0" borderId="20" xfId="110" applyFont="1" applyFill="1" applyBorder="1" applyAlignment="1" applyProtection="1">
      <alignment horizontal="left" vertical="top" wrapText="1"/>
      <protection/>
    </xf>
    <xf numFmtId="184" fontId="28" fillId="0" borderId="20" xfId="138" applyNumberFormat="1" applyFont="1" applyFill="1" applyBorder="1" applyAlignment="1" applyProtection="1">
      <alignment horizontal="center"/>
      <protection/>
    </xf>
    <xf numFmtId="49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110" applyFont="1" applyFill="1" applyBorder="1" applyAlignment="1" applyProtection="1">
      <alignment horizontal="left" vertical="top" wrapText="1" indent="3"/>
      <protection/>
    </xf>
    <xf numFmtId="0" fontId="28" fillId="0" borderId="20" xfId="110" applyFont="1" applyFill="1" applyBorder="1" applyAlignment="1" applyProtection="1">
      <alignment horizontal="left" vertical="center" wrapText="1"/>
      <protection/>
    </xf>
    <xf numFmtId="0" fontId="28" fillId="0" borderId="22" xfId="110" applyFont="1" applyFill="1" applyBorder="1" applyAlignment="1" applyProtection="1">
      <alignment horizontal="left" vertical="top" wrapText="1" indent="3"/>
      <protection/>
    </xf>
    <xf numFmtId="184" fontId="28" fillId="0" borderId="23" xfId="138" applyNumberFormat="1" applyFont="1" applyFill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/>
      <protection/>
    </xf>
    <xf numFmtId="184" fontId="28" fillId="4" borderId="19" xfId="0" applyNumberFormat="1" applyFont="1" applyFill="1" applyBorder="1" applyAlignment="1" applyProtection="1">
      <alignment/>
      <protection/>
    </xf>
    <xf numFmtId="184" fontId="28" fillId="4" borderId="21" xfId="0" applyNumberFormat="1" applyFont="1" applyFill="1" applyBorder="1" applyAlignment="1" applyProtection="1">
      <alignment/>
      <protection/>
    </xf>
    <xf numFmtId="184" fontId="28" fillId="4" borderId="20" xfId="0" applyNumberFormat="1" applyFont="1" applyFill="1" applyBorder="1" applyAlignment="1" applyProtection="1">
      <alignment/>
      <protection/>
    </xf>
    <xf numFmtId="184" fontId="28" fillId="4" borderId="20" xfId="0" applyNumberFormat="1" applyFont="1" applyFill="1" applyBorder="1" applyAlignment="1" applyProtection="1">
      <alignment vertical="center"/>
      <protection/>
    </xf>
    <xf numFmtId="184" fontId="28" fillId="4" borderId="24" xfId="0" applyNumberFormat="1" applyFont="1" applyFill="1" applyBorder="1" applyAlignment="1" applyProtection="1">
      <alignment/>
      <protection/>
    </xf>
    <xf numFmtId="184" fontId="28" fillId="4" borderId="19" xfId="138" applyNumberFormat="1" applyFont="1" applyFill="1" applyBorder="1" applyAlignment="1" applyProtection="1">
      <alignment horizontal="right"/>
      <protection/>
    </xf>
    <xf numFmtId="184" fontId="28" fillId="4" borderId="25" xfId="0" applyNumberFormat="1" applyFont="1" applyFill="1" applyBorder="1" applyAlignment="1" applyProtection="1">
      <alignment/>
      <protection/>
    </xf>
    <xf numFmtId="0" fontId="28" fillId="0" borderId="0" xfId="110" applyFont="1" applyFill="1" applyBorder="1" applyAlignment="1" applyProtection="1">
      <alignment horizontal="left" vertical="top" wrapText="1" indent="3"/>
      <protection/>
    </xf>
    <xf numFmtId="184" fontId="0" fillId="0" borderId="0" xfId="0" applyNumberFormat="1" applyAlignment="1">
      <alignment/>
    </xf>
    <xf numFmtId="49" fontId="28" fillId="47" borderId="20" xfId="0" applyNumberFormat="1" applyFont="1" applyFill="1" applyBorder="1" applyAlignment="1" applyProtection="1">
      <alignment horizontal="left" vertical="center" wrapText="1"/>
      <protection/>
    </xf>
    <xf numFmtId="0" fontId="28" fillId="47" borderId="20" xfId="0" applyFont="1" applyFill="1" applyBorder="1" applyAlignment="1" applyProtection="1">
      <alignment horizontal="left" wrapText="1"/>
      <protection/>
    </xf>
    <xf numFmtId="184" fontId="28" fillId="47" borderId="21" xfId="0" applyNumberFormat="1" applyFont="1" applyFill="1" applyBorder="1" applyAlignment="1" applyProtection="1">
      <alignment horizontal="center"/>
      <protection/>
    </xf>
    <xf numFmtId="184" fontId="28" fillId="47" borderId="20" xfId="0" applyNumberFormat="1" applyFont="1" applyFill="1" applyBorder="1" applyAlignment="1" applyProtection="1">
      <alignment/>
      <protection/>
    </xf>
    <xf numFmtId="49" fontId="28" fillId="24" borderId="20" xfId="0" applyNumberFormat="1" applyFont="1" applyFill="1" applyBorder="1" applyAlignment="1" applyProtection="1">
      <alignment horizontal="left" vertical="center" wrapText="1"/>
      <protection/>
    </xf>
    <xf numFmtId="0" fontId="28" fillId="24" borderId="20" xfId="110" applyFont="1" applyFill="1" applyBorder="1" applyAlignment="1" applyProtection="1">
      <alignment vertical="top" wrapText="1"/>
      <protection/>
    </xf>
    <xf numFmtId="184" fontId="28" fillId="24" borderId="21" xfId="0" applyNumberFormat="1" applyFont="1" applyFill="1" applyBorder="1" applyAlignment="1" applyProtection="1">
      <alignment horizontal="center"/>
      <protection/>
    </xf>
    <xf numFmtId="184" fontId="28" fillId="24" borderId="20" xfId="0" applyNumberFormat="1" applyFont="1" applyFill="1" applyBorder="1" applyAlignment="1" applyProtection="1">
      <alignment vertical="center"/>
      <protection/>
    </xf>
    <xf numFmtId="49" fontId="28" fillId="47" borderId="20" xfId="0" applyNumberFormat="1" applyFont="1" applyFill="1" applyBorder="1" applyAlignment="1" applyProtection="1">
      <alignment horizontal="center" vertical="center" wrapText="1"/>
      <protection/>
    </xf>
    <xf numFmtId="0" fontId="28" fillId="47" borderId="20" xfId="0" applyFont="1" applyFill="1" applyBorder="1" applyAlignment="1" applyProtection="1">
      <alignment horizontal="left" vertical="center" wrapText="1"/>
      <protection/>
    </xf>
    <xf numFmtId="184" fontId="28" fillId="47" borderId="21" xfId="0" applyNumberFormat="1" applyFont="1" applyFill="1" applyBorder="1" applyAlignment="1" applyProtection="1">
      <alignment horizontal="center" vertical="center"/>
      <protection/>
    </xf>
    <xf numFmtId="184" fontId="28" fillId="47" borderId="20" xfId="0" applyNumberFormat="1" applyFont="1" applyFill="1" applyBorder="1" applyAlignment="1" applyProtection="1">
      <alignment vertical="center"/>
      <protection/>
    </xf>
    <xf numFmtId="0" fontId="28" fillId="47" borderId="20" xfId="110" applyFont="1" applyFill="1" applyBorder="1" applyAlignment="1" applyProtection="1">
      <alignment horizontal="left" vertical="top" wrapText="1"/>
      <protection/>
    </xf>
    <xf numFmtId="184" fontId="28" fillId="47" borderId="20" xfId="138" applyNumberFormat="1" applyFont="1" applyFill="1" applyBorder="1" applyAlignment="1" applyProtection="1">
      <alignment horizontal="center"/>
      <protection/>
    </xf>
    <xf numFmtId="184" fontId="28" fillId="24" borderId="20" xfId="0" applyNumberFormat="1" applyFont="1" applyFill="1" applyBorder="1" applyAlignment="1" applyProtection="1">
      <alignment/>
      <protection/>
    </xf>
    <xf numFmtId="49" fontId="28" fillId="11" borderId="20" xfId="0" applyNumberFormat="1" applyFont="1" applyFill="1" applyBorder="1" applyAlignment="1" applyProtection="1">
      <alignment horizontal="center" vertical="center" wrapText="1"/>
      <protection/>
    </xf>
    <xf numFmtId="0" fontId="28" fillId="11" borderId="20" xfId="110" applyFont="1" applyFill="1" applyBorder="1" applyAlignment="1" applyProtection="1">
      <alignment horizontal="left" vertical="top" wrapText="1"/>
      <protection/>
    </xf>
    <xf numFmtId="184" fontId="28" fillId="11" borderId="20" xfId="138" applyNumberFormat="1" applyFont="1" applyFill="1" applyBorder="1" applyAlignment="1" applyProtection="1">
      <alignment horizontal="center"/>
      <protection/>
    </xf>
    <xf numFmtId="184" fontId="28" fillId="11" borderId="2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center" vertical="center" wrapText="1"/>
    </xf>
    <xf numFmtId="184" fontId="28" fillId="4" borderId="21" xfId="0" applyNumberFormat="1" applyFont="1" applyFill="1" applyBorder="1" applyAlignment="1" applyProtection="1">
      <alignment vertical="center"/>
      <protection/>
    </xf>
    <xf numFmtId="184" fontId="28" fillId="4" borderId="22" xfId="0" applyNumberFormat="1" applyFont="1" applyFill="1" applyBorder="1" applyAlignment="1" applyProtection="1">
      <alignment vertical="center"/>
      <protection/>
    </xf>
    <xf numFmtId="184" fontId="28" fillId="4" borderId="23" xfId="0" applyNumberFormat="1" applyFont="1" applyFill="1" applyBorder="1" applyAlignment="1" applyProtection="1">
      <alignment/>
      <protection/>
    </xf>
    <xf numFmtId="184" fontId="28" fillId="0" borderId="21" xfId="0" applyNumberFormat="1" applyFont="1" applyBorder="1" applyAlignment="1" applyProtection="1">
      <alignment/>
      <protection locked="0"/>
    </xf>
    <xf numFmtId="184" fontId="28" fillId="0" borderId="21" xfId="0" applyNumberFormat="1" applyFont="1" applyBorder="1" applyAlignment="1" applyProtection="1">
      <alignment vertical="center"/>
      <protection locked="0"/>
    </xf>
    <xf numFmtId="184" fontId="28" fillId="42" borderId="21" xfId="0" applyNumberFormat="1" applyFont="1" applyFill="1" applyBorder="1" applyAlignment="1" applyProtection="1">
      <alignment/>
      <protection locked="0"/>
    </xf>
    <xf numFmtId="184" fontId="28" fillId="4" borderId="20" xfId="138" applyNumberFormat="1" applyFont="1" applyFill="1" applyBorder="1" applyAlignment="1" applyProtection="1">
      <alignment horizontal="right"/>
      <protection/>
    </xf>
    <xf numFmtId="184" fontId="28" fillId="42" borderId="23" xfId="138" applyNumberFormat="1" applyFont="1" applyFill="1" applyBorder="1" applyAlignment="1" applyProtection="1">
      <alignment horizontal="right"/>
      <protection locked="0"/>
    </xf>
    <xf numFmtId="184" fontId="28" fillId="47" borderId="21" xfId="0" applyNumberFormat="1" applyFont="1" applyFill="1" applyBorder="1" applyAlignment="1" applyProtection="1">
      <alignment/>
      <protection locked="0"/>
    </xf>
    <xf numFmtId="184" fontId="28" fillId="47" borderId="21" xfId="0" applyNumberFormat="1" applyFont="1" applyFill="1" applyBorder="1" applyAlignment="1" applyProtection="1">
      <alignment vertical="center"/>
      <protection locked="0"/>
    </xf>
    <xf numFmtId="184" fontId="28" fillId="47" borderId="20" xfId="138" applyNumberFormat="1" applyFont="1" applyFill="1" applyBorder="1" applyAlignment="1" applyProtection="1">
      <alignment horizontal="right"/>
      <protection/>
    </xf>
    <xf numFmtId="184" fontId="28" fillId="24" borderId="20" xfId="138" applyNumberFormat="1" applyFont="1" applyFill="1" applyBorder="1" applyAlignment="1" applyProtection="1">
      <alignment horizontal="right"/>
      <protection/>
    </xf>
    <xf numFmtId="0" fontId="14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justify" vertical="center" wrapText="1"/>
    </xf>
    <xf numFmtId="2" fontId="3" fillId="0" borderId="28" xfId="0" applyNumberFormat="1" applyFont="1" applyFill="1" applyBorder="1" applyAlignment="1">
      <alignment horizontal="right" vertical="center"/>
    </xf>
    <xf numFmtId="188" fontId="2" fillId="0" borderId="28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3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2" fontId="3" fillId="47" borderId="28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vertical="center"/>
    </xf>
    <xf numFmtId="171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1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88" fontId="3" fillId="0" borderId="28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vertical="center"/>
    </xf>
    <xf numFmtId="1" fontId="32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2" fillId="0" borderId="28" xfId="132" applyNumberFormat="1" applyFont="1" applyFill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47" borderId="28" xfId="0" applyNumberFormat="1" applyFont="1" applyFill="1" applyBorder="1" applyAlignment="1">
      <alignment horizontal="right" vertical="center"/>
    </xf>
    <xf numFmtId="171" fontId="3" fillId="0" borderId="28" xfId="132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95" applyFont="1" applyBorder="1" applyAlignment="1">
      <alignment horizontal="center" vertical="center" wrapText="1"/>
      <protection/>
    </xf>
    <xf numFmtId="190" fontId="3" fillId="0" borderId="28" xfId="132" applyNumberFormat="1" applyFont="1" applyFill="1" applyBorder="1" applyAlignment="1">
      <alignment horizontal="center" vertical="center" wrapText="1"/>
    </xf>
    <xf numFmtId="171" fontId="3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190" fontId="2" fillId="47" borderId="28" xfId="132" applyNumberFormat="1" applyFont="1" applyFill="1" applyBorder="1" applyAlignment="1">
      <alignment horizontal="center" vertical="center"/>
    </xf>
    <xf numFmtId="190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90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0" fillId="0" borderId="28" xfId="0" applyNumberFormat="1" applyFill="1" applyBorder="1" applyAlignment="1">
      <alignment vertical="center"/>
    </xf>
    <xf numFmtId="171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3" fillId="0" borderId="28" xfId="95" applyFont="1" applyFill="1" applyBorder="1" applyAlignment="1">
      <alignment horizontal="left" vertical="center" wrapText="1"/>
      <protection/>
    </xf>
    <xf numFmtId="171" fontId="3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1" fontId="2" fillId="0" borderId="0" xfId="13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185" fontId="45" fillId="0" borderId="0" xfId="0" applyNumberFormat="1" applyFont="1" applyFill="1" applyBorder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43" fontId="2" fillId="0" borderId="28" xfId="0" applyNumberFormat="1" applyFont="1" applyFill="1" applyBorder="1" applyAlignment="1">
      <alignment horizontal="center" vertical="center"/>
    </xf>
    <xf numFmtId="43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2" fillId="0" borderId="28" xfId="0" applyFont="1" applyFill="1" applyBorder="1" applyAlignment="1">
      <alignment horizontal="left" vertical="center" indent="3"/>
    </xf>
    <xf numFmtId="2" fontId="32" fillId="0" borderId="28" xfId="0" applyNumberFormat="1" applyFont="1" applyFill="1" applyBorder="1" applyAlignment="1">
      <alignment horizontal="center" vertical="center"/>
    </xf>
    <xf numFmtId="171" fontId="32" fillId="0" borderId="28" xfId="132" applyFont="1" applyFill="1" applyBorder="1" applyAlignment="1">
      <alignment horizontal="center" vertical="center"/>
    </xf>
    <xf numFmtId="171" fontId="32" fillId="0" borderId="28" xfId="132" applyFont="1" applyFill="1" applyBorder="1" applyAlignment="1">
      <alignment horizontal="left" vertical="center" indent="1"/>
    </xf>
    <xf numFmtId="0" fontId="32" fillId="0" borderId="28" xfId="0" applyFont="1" applyFill="1" applyBorder="1" applyAlignment="1">
      <alignment horizontal="left" vertical="center" indent="1"/>
    </xf>
    <xf numFmtId="188" fontId="32" fillId="0" borderId="28" xfId="0" applyNumberFormat="1" applyFont="1" applyFill="1" applyBorder="1" applyAlignment="1">
      <alignment horizontal="center" vertical="center"/>
    </xf>
    <xf numFmtId="188" fontId="34" fillId="0" borderId="28" xfId="0" applyNumberFormat="1" applyFont="1" applyFill="1" applyBorder="1" applyAlignment="1">
      <alignment horizontal="center" vertical="center"/>
    </xf>
    <xf numFmtId="171" fontId="32" fillId="0" borderId="28" xfId="132" applyFont="1" applyFill="1" applyBorder="1" applyAlignment="1">
      <alignment vertical="center"/>
    </xf>
    <xf numFmtId="9" fontId="32" fillId="0" borderId="28" xfId="123" applyFont="1" applyFill="1" applyBorder="1" applyAlignment="1">
      <alignment vertical="center"/>
    </xf>
    <xf numFmtId="0" fontId="34" fillId="47" borderId="28" xfId="0" applyFont="1" applyFill="1" applyBorder="1" applyAlignment="1">
      <alignment vertical="center"/>
    </xf>
    <xf numFmtId="171" fontId="32" fillId="0" borderId="28" xfId="130" applyFont="1" applyFill="1" applyBorder="1" applyAlignment="1">
      <alignment vertical="center"/>
    </xf>
    <xf numFmtId="171" fontId="32" fillId="0" borderId="28" xfId="130" applyFont="1" applyFill="1" applyBorder="1" applyAlignment="1">
      <alignment vertical="center"/>
    </xf>
    <xf numFmtId="171" fontId="1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1" fillId="0" borderId="0" xfId="123" applyFont="1" applyFill="1" applyAlignment="1">
      <alignment vertical="center"/>
    </xf>
    <xf numFmtId="0" fontId="5" fillId="0" borderId="28" xfId="102" applyNumberFormat="1" applyFont="1" applyFill="1" applyBorder="1" applyAlignment="1" applyProtection="1">
      <alignment horizontal="left" vertical="center" wrapText="1"/>
      <protection/>
    </xf>
    <xf numFmtId="1" fontId="32" fillId="0" borderId="28" xfId="0" applyNumberFormat="1" applyFont="1" applyFill="1" applyBorder="1" applyAlignment="1">
      <alignment horizontal="center" vertical="center"/>
    </xf>
    <xf numFmtId="171" fontId="32" fillId="0" borderId="28" xfId="130" applyFont="1" applyFill="1" applyBorder="1" applyAlignment="1">
      <alignment horizontal="center" vertical="center"/>
    </xf>
    <xf numFmtId="171" fontId="32" fillId="0" borderId="28" xfId="130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left" vertical="center"/>
    </xf>
    <xf numFmtId="1" fontId="32" fillId="0" borderId="28" xfId="132" applyNumberFormat="1" applyFont="1" applyFill="1" applyBorder="1" applyAlignment="1">
      <alignment horizontal="center" vertical="center"/>
    </xf>
    <xf numFmtId="188" fontId="32" fillId="0" borderId="28" xfId="132" applyNumberFormat="1" applyFont="1" applyFill="1" applyBorder="1" applyAlignment="1">
      <alignment horizontal="center" vertical="center"/>
    </xf>
    <xf numFmtId="188" fontId="32" fillId="0" borderId="28" xfId="132" applyNumberFormat="1" applyFont="1" applyFill="1" applyBorder="1" applyAlignment="1">
      <alignment horizontal="center" vertical="center"/>
    </xf>
    <xf numFmtId="188" fontId="32" fillId="0" borderId="28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left" vertical="center"/>
    </xf>
    <xf numFmtId="1" fontId="5" fillId="0" borderId="28" xfId="109" applyNumberFormat="1" applyFont="1" applyFill="1" applyBorder="1" applyAlignment="1" applyProtection="1">
      <alignment horizontal="left" vertical="center" wrapText="1"/>
      <protection/>
    </xf>
    <xf numFmtId="0" fontId="5" fillId="0" borderId="28" xfId="89" applyFont="1" applyFill="1" applyBorder="1" applyAlignment="1" applyProtection="1">
      <alignment horizontal="left" vertical="center" wrapText="1"/>
      <protection/>
    </xf>
    <xf numFmtId="0" fontId="35" fillId="0" borderId="28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1" fontId="32" fillId="0" borderId="28" xfId="0" applyNumberFormat="1" applyFont="1" applyFill="1" applyBorder="1" applyAlignment="1">
      <alignment horizontal="center" vertical="center"/>
    </xf>
    <xf numFmtId="0" fontId="32" fillId="47" borderId="28" xfId="0" applyFont="1" applyFill="1" applyBorder="1" applyAlignment="1">
      <alignment horizontal="left" vertical="center" indent="1"/>
    </xf>
    <xf numFmtId="0" fontId="32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0" fontId="2" fillId="48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47" fillId="0" borderId="0" xfId="108" applyFont="1" applyFill="1" applyAlignment="1">
      <alignment vertical="center"/>
      <protection/>
    </xf>
    <xf numFmtId="0" fontId="48" fillId="0" borderId="0" xfId="108" applyFont="1" applyFill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6" fillId="0" borderId="0" xfId="93" applyFont="1" applyFill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0" fontId="49" fillId="0" borderId="0" xfId="108" applyFont="1" applyFill="1" applyAlignment="1">
      <alignment horizontal="center" vertical="center"/>
      <protection/>
    </xf>
    <xf numFmtId="191" fontId="51" fillId="0" borderId="0" xfId="137" applyNumberFormat="1" applyFont="1" applyAlignment="1">
      <alignment horizontal="center" vertical="center"/>
    </xf>
    <xf numFmtId="191" fontId="52" fillId="0" borderId="0" xfId="137" applyNumberFormat="1" applyFont="1" applyAlignment="1">
      <alignment horizontal="center" vertical="center"/>
    </xf>
    <xf numFmtId="0" fontId="51" fillId="0" borderId="0" xfId="93" applyFont="1" applyFill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6" fillId="0" borderId="0" xfId="94" applyFont="1" applyFill="1" applyAlignment="1">
      <alignment vertical="center"/>
      <protection/>
    </xf>
    <xf numFmtId="1" fontId="49" fillId="0" borderId="0" xfId="108" applyNumberFormat="1" applyFont="1" applyFill="1" applyAlignment="1">
      <alignment horizontal="center" vertical="center"/>
      <protection/>
    </xf>
    <xf numFmtId="190" fontId="52" fillId="0" borderId="0" xfId="137" applyNumberFormat="1" applyFont="1" applyAlignment="1">
      <alignment horizontal="center" vertical="center"/>
    </xf>
    <xf numFmtId="190" fontId="51" fillId="0" borderId="0" xfId="137" applyNumberFormat="1" applyFont="1" applyAlignment="1">
      <alignment horizontal="center" vertical="center"/>
    </xf>
    <xf numFmtId="0" fontId="53" fillId="0" borderId="0" xfId="108" applyFont="1" applyFill="1" applyAlignment="1">
      <alignment horizontal="center" vertical="center"/>
      <protection/>
    </xf>
    <xf numFmtId="190" fontId="51" fillId="0" borderId="0" xfId="137" applyNumberFormat="1" applyFont="1" applyAlignment="1">
      <alignment horizontal="center" vertical="center" wrapText="1"/>
    </xf>
    <xf numFmtId="192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6" fillId="0" borderId="0" xfId="93" applyFont="1" applyFill="1" applyAlignment="1">
      <alignment vertical="center" wrapText="1"/>
      <protection/>
    </xf>
    <xf numFmtId="0" fontId="53" fillId="0" borderId="0" xfId="108" applyFont="1" applyAlignment="1">
      <alignment horizontal="center" vertical="center"/>
      <protection/>
    </xf>
    <xf numFmtId="171" fontId="51" fillId="0" borderId="0" xfId="137" applyNumberFormat="1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0" fontId="52" fillId="4" borderId="0" xfId="137" applyNumberFormat="1" applyFont="1" applyFill="1" applyAlignment="1">
      <alignment horizontal="center" vertical="center"/>
    </xf>
    <xf numFmtId="191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3" fontId="51" fillId="0" borderId="0" xfId="124" applyNumberFormat="1" applyFont="1" applyAlignment="1">
      <alignment horizontal="center" vertical="center"/>
    </xf>
    <xf numFmtId="194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2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0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0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0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0" fontId="54" fillId="4" borderId="0" xfId="108" applyNumberFormat="1" applyFont="1" applyFill="1" applyAlignment="1">
      <alignment horizontal="center" vertical="center"/>
      <protection/>
    </xf>
    <xf numFmtId="0" fontId="36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0" fontId="52" fillId="4" borderId="0" xfId="108" applyNumberFormat="1" applyFont="1" applyFill="1" applyAlignment="1">
      <alignment horizontal="center" vertical="center"/>
      <protection/>
    </xf>
    <xf numFmtId="190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0" fontId="52" fillId="0" borderId="0" xfId="136" applyNumberFormat="1" applyFont="1" applyAlignment="1">
      <alignment horizontal="center" vertical="center"/>
    </xf>
    <xf numFmtId="190" fontId="48" fillId="0" borderId="0" xfId="108" applyNumberFormat="1" applyFont="1" applyAlignment="1">
      <alignment horizontal="center" vertical="center"/>
      <protection/>
    </xf>
    <xf numFmtId="190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0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93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3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3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" fillId="0" borderId="28" xfId="95" applyFont="1" applyFill="1" applyBorder="1" applyAlignment="1">
      <alignment horizontal="left" vertical="center" indent="1"/>
      <protection/>
    </xf>
    <xf numFmtId="0" fontId="2" fillId="0" borderId="28" xfId="95" applyFont="1" applyFill="1" applyBorder="1" applyAlignment="1">
      <alignment horizontal="left" vertical="center" wrapText="1" indent="1"/>
      <protection/>
    </xf>
    <xf numFmtId="0" fontId="2" fillId="0" borderId="28" xfId="95" applyFont="1" applyFill="1" applyBorder="1" applyAlignment="1">
      <alignment horizontal="left" vertical="center" indent="3"/>
      <protection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8" xfId="95" applyFont="1" applyFill="1" applyBorder="1" applyAlignment="1">
      <alignment horizontal="left" vertical="center" wrapText="1" indent="5"/>
      <protection/>
    </xf>
    <xf numFmtId="0" fontId="26" fillId="0" borderId="37" xfId="95" applyFont="1" applyFill="1" applyBorder="1" applyAlignment="1">
      <alignment horizontal="center" vertical="center"/>
      <protection/>
    </xf>
    <xf numFmtId="0" fontId="26" fillId="0" borderId="38" xfId="9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left" vertical="center" wrapText="1" indent="7"/>
    </xf>
    <xf numFmtId="0" fontId="2" fillId="0" borderId="0" xfId="95" applyFont="1" applyFill="1" applyAlignment="1">
      <alignment wrapText="1"/>
      <protection/>
    </xf>
    <xf numFmtId="0" fontId="26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0" fontId="60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 vertical="center"/>
    </xf>
    <xf numFmtId="0" fontId="2" fillId="0" borderId="0" xfId="95" applyFont="1" applyFill="1" applyAlignment="1">
      <alignment vertical="center"/>
      <protection/>
    </xf>
    <xf numFmtId="0" fontId="59" fillId="0" borderId="0" xfId="0" applyFont="1" applyFill="1" applyAlignment="1">
      <alignment horizontal="justify"/>
    </xf>
    <xf numFmtId="3" fontId="0" fillId="0" borderId="3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 wrapText="1"/>
    </xf>
    <xf numFmtId="3" fontId="26" fillId="0" borderId="39" xfId="95" applyNumberFormat="1" applyFont="1" applyFill="1" applyBorder="1" applyAlignment="1">
      <alignment vertical="center"/>
      <protection/>
    </xf>
    <xf numFmtId="3" fontId="26" fillId="0" borderId="37" xfId="95" applyNumberFormat="1" applyFont="1" applyFill="1" applyBorder="1" applyAlignment="1">
      <alignment vertical="center"/>
      <protection/>
    </xf>
    <xf numFmtId="3" fontId="2" fillId="0" borderId="28" xfId="95" applyNumberFormat="1" applyFont="1" applyFill="1" applyBorder="1" applyAlignment="1">
      <alignment vertical="center" wrapText="1"/>
      <protection/>
    </xf>
    <xf numFmtId="3" fontId="26" fillId="0" borderId="40" xfId="95" applyNumberFormat="1" applyFont="1" applyFill="1" applyBorder="1" applyAlignment="1">
      <alignment vertical="center"/>
      <protection/>
    </xf>
    <xf numFmtId="3" fontId="26" fillId="0" borderId="38" xfId="95" applyNumberFormat="1" applyFont="1" applyFill="1" applyBorder="1" applyAlignment="1">
      <alignment vertical="center"/>
      <protection/>
    </xf>
    <xf numFmtId="3" fontId="26" fillId="0" borderId="37" xfId="95" applyNumberFormat="1" applyFont="1" applyFill="1" applyBorder="1" applyAlignment="1">
      <alignment vertical="center" wrapText="1"/>
      <protection/>
    </xf>
    <xf numFmtId="3" fontId="26" fillId="49" borderId="37" xfId="95" applyNumberFormat="1" applyFont="1" applyFill="1" applyBorder="1" applyAlignment="1">
      <alignment vertical="center"/>
      <protection/>
    </xf>
    <xf numFmtId="3" fontId="2" fillId="49" borderId="28" xfId="95" applyNumberFormat="1" applyFont="1" applyFill="1" applyBorder="1" applyAlignment="1">
      <alignment horizontal="left" vertical="center" wrapText="1" indent="1"/>
      <protection/>
    </xf>
    <xf numFmtId="3" fontId="2" fillId="0" borderId="28" xfId="95" applyNumberFormat="1" applyFont="1" applyFill="1" applyBorder="1" applyAlignment="1">
      <alignment horizontal="left" vertical="center" wrapText="1" indent="2"/>
      <protection/>
    </xf>
    <xf numFmtId="3" fontId="2" fillId="0" borderId="28" xfId="95" applyNumberFormat="1" applyFont="1" applyFill="1" applyBorder="1" applyAlignment="1">
      <alignment horizontal="left" vertical="center" wrapText="1" indent="1"/>
      <protection/>
    </xf>
    <xf numFmtId="3" fontId="2" fillId="0" borderId="28" xfId="0" applyNumberFormat="1" applyFont="1" applyFill="1" applyBorder="1" applyAlignment="1">
      <alignment horizontal="left" vertical="center" wrapText="1" indent="2"/>
    </xf>
    <xf numFmtId="3" fontId="2" fillId="0" borderId="28" xfId="95" applyNumberFormat="1" applyFont="1" applyFill="1" applyBorder="1" applyAlignment="1">
      <alignment horizontal="left" vertical="center" indent="2"/>
      <protection/>
    </xf>
    <xf numFmtId="3" fontId="2" fillId="0" borderId="28" xfId="95" applyNumberFormat="1" applyFont="1" applyFill="1" applyBorder="1" applyAlignment="1">
      <alignment horizontal="left" vertical="center" indent="1"/>
      <protection/>
    </xf>
    <xf numFmtId="3" fontId="2" fillId="0" borderId="41" xfId="95" applyNumberFormat="1" applyFont="1" applyFill="1" applyBorder="1" applyAlignment="1">
      <alignment horizontal="left" vertical="center" wrapText="1" indent="1"/>
      <protection/>
    </xf>
    <xf numFmtId="3" fontId="2" fillId="49" borderId="28" xfId="95" applyNumberFormat="1" applyFont="1" applyFill="1" applyBorder="1" applyAlignment="1">
      <alignment horizontal="left" vertical="center" wrapText="1" indent="2"/>
      <protection/>
    </xf>
    <xf numFmtId="3" fontId="2" fillId="49" borderId="28" xfId="0" applyNumberFormat="1" applyFont="1" applyFill="1" applyBorder="1" applyAlignment="1">
      <alignment horizontal="left" vertical="center" wrapText="1" indent="3"/>
    </xf>
    <xf numFmtId="3" fontId="2" fillId="49" borderId="28" xfId="95" applyNumberFormat="1" applyFont="1" applyFill="1" applyBorder="1" applyAlignment="1">
      <alignment horizontal="left" vertical="center" indent="1"/>
      <protection/>
    </xf>
    <xf numFmtId="3" fontId="2" fillId="49" borderId="28" xfId="95" applyNumberFormat="1" applyFont="1" applyFill="1" applyBorder="1" applyAlignment="1">
      <alignment horizontal="left" vertical="center" indent="2"/>
      <protection/>
    </xf>
    <xf numFmtId="3" fontId="2" fillId="49" borderId="41" xfId="95" applyNumberFormat="1" applyFont="1" applyFill="1" applyBorder="1" applyAlignment="1">
      <alignment horizontal="left" vertical="center" indent="2"/>
      <protection/>
    </xf>
    <xf numFmtId="3" fontId="2" fillId="0" borderId="28" xfId="0" applyNumberFormat="1" applyFont="1" applyFill="1" applyBorder="1" applyAlignment="1">
      <alignment horizontal="left" vertical="center" wrapText="1" indent="3"/>
    </xf>
    <xf numFmtId="3" fontId="2" fillId="0" borderId="28" xfId="0" applyNumberFormat="1" applyFont="1" applyFill="1" applyBorder="1" applyAlignment="1">
      <alignment horizontal="left" vertical="center" wrapText="1" indent="4"/>
    </xf>
    <xf numFmtId="3" fontId="2" fillId="0" borderId="28" xfId="95" applyNumberFormat="1" applyFont="1" applyFill="1" applyBorder="1" applyAlignment="1">
      <alignment horizontal="left" vertical="center" indent="3"/>
      <protection/>
    </xf>
    <xf numFmtId="3" fontId="2" fillId="49" borderId="42" xfId="95" applyNumberFormat="1" applyFont="1" applyFill="1" applyBorder="1" applyAlignment="1">
      <alignment vertical="center"/>
      <protection/>
    </xf>
    <xf numFmtId="3" fontId="2" fillId="49" borderId="42" xfId="95" applyNumberFormat="1" applyFont="1" applyFill="1" applyBorder="1" applyAlignment="1">
      <alignment vertical="center" wrapText="1"/>
      <protection/>
    </xf>
    <xf numFmtId="3" fontId="2" fillId="49" borderId="42" xfId="0" applyNumberFormat="1" applyFont="1" applyFill="1" applyBorder="1" applyAlignment="1">
      <alignment vertical="center" wrapText="1"/>
    </xf>
    <xf numFmtId="3" fontId="2" fillId="49" borderId="42" xfId="95" applyNumberFormat="1" applyFont="1" applyFill="1" applyBorder="1" applyAlignment="1">
      <alignment horizontal="left" vertical="center" wrapText="1" indent="1"/>
      <protection/>
    </xf>
    <xf numFmtId="3" fontId="2" fillId="49" borderId="42" xfId="95" applyNumberFormat="1" applyFont="1" applyFill="1" applyBorder="1" applyAlignment="1">
      <alignment horizontal="left" vertical="center" indent="1"/>
      <protection/>
    </xf>
    <xf numFmtId="3" fontId="2" fillId="49" borderId="42" xfId="95" applyNumberFormat="1" applyFont="1" applyFill="1" applyBorder="1" applyAlignment="1">
      <alignment horizontal="left" vertical="center" wrapText="1" indent="2"/>
      <protection/>
    </xf>
    <xf numFmtId="3" fontId="2" fillId="49" borderId="42" xfId="0" applyNumberFormat="1" applyFont="1" applyFill="1" applyBorder="1" applyAlignment="1">
      <alignment horizontal="left" vertical="center" wrapText="1" indent="1"/>
    </xf>
    <xf numFmtId="49" fontId="26" fillId="49" borderId="0" xfId="95" applyNumberFormat="1" applyFont="1" applyFill="1" applyAlignment="1">
      <alignment horizontal="center" vertical="center"/>
      <protection/>
    </xf>
    <xf numFmtId="0" fontId="2" fillId="49" borderId="0" xfId="95" applyFont="1" applyFill="1">
      <alignment/>
      <protection/>
    </xf>
    <xf numFmtId="49" fontId="26" fillId="49" borderId="42" xfId="0" applyNumberFormat="1" applyFont="1" applyFill="1" applyBorder="1" applyAlignment="1">
      <alignment horizontal="center" vertical="center"/>
    </xf>
    <xf numFmtId="49" fontId="26" fillId="49" borderId="43" xfId="0" applyNumberFormat="1" applyFont="1" applyFill="1" applyBorder="1" applyAlignment="1">
      <alignment horizontal="center" vertical="center"/>
    </xf>
    <xf numFmtId="49" fontId="26" fillId="49" borderId="44" xfId="0" applyNumberFormat="1" applyFont="1" applyFill="1" applyBorder="1" applyAlignment="1">
      <alignment horizontal="center" vertical="center"/>
    </xf>
    <xf numFmtId="3" fontId="26" fillId="49" borderId="31" xfId="0" applyNumberFormat="1" applyFont="1" applyFill="1" applyBorder="1" applyAlignment="1">
      <alignment vertical="center"/>
    </xf>
    <xf numFmtId="3" fontId="26" fillId="49" borderId="42" xfId="0" applyNumberFormat="1" applyFont="1" applyFill="1" applyBorder="1" applyAlignment="1">
      <alignment vertical="center"/>
    </xf>
    <xf numFmtId="3" fontId="26" fillId="49" borderId="44" xfId="0" applyNumberFormat="1" applyFont="1" applyFill="1" applyBorder="1" applyAlignment="1">
      <alignment vertical="center"/>
    </xf>
    <xf numFmtId="3" fontId="26" fillId="49" borderId="42" xfId="95" applyNumberFormat="1" applyFont="1" applyFill="1" applyBorder="1" applyAlignment="1">
      <alignment vertical="center"/>
      <protection/>
    </xf>
    <xf numFmtId="3" fontId="26" fillId="49" borderId="44" xfId="95" applyNumberFormat="1" applyFont="1" applyFill="1" applyBorder="1" applyAlignment="1">
      <alignment vertical="center"/>
      <protection/>
    </xf>
    <xf numFmtId="49" fontId="25" fillId="49" borderId="45" xfId="95" applyNumberFormat="1" applyFont="1" applyFill="1" applyBorder="1" applyAlignment="1">
      <alignment horizontal="left" vertical="center"/>
      <protection/>
    </xf>
    <xf numFmtId="49" fontId="26" fillId="49" borderId="0" xfId="95" applyNumberFormat="1" applyFont="1" applyFill="1" applyAlignment="1">
      <alignment horizontal="left" vertical="center"/>
      <protection/>
    </xf>
    <xf numFmtId="0" fontId="2" fillId="49" borderId="0" xfId="95" applyFont="1" applyFill="1" applyAlignment="1">
      <alignment vertical="center"/>
      <protection/>
    </xf>
    <xf numFmtId="3" fontId="26" fillId="0" borderId="37" xfId="95" applyNumberFormat="1" applyFont="1" applyFill="1" applyBorder="1" applyAlignment="1">
      <alignment horizontal="center" vertical="center"/>
      <protection/>
    </xf>
    <xf numFmtId="3" fontId="26" fillId="0" borderId="38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Alignment="1">
      <alignment horizontal="center" vertical="center" wrapText="1"/>
      <protection/>
    </xf>
    <xf numFmtId="4" fontId="2" fillId="0" borderId="0" xfId="95" applyNumberFormat="1" applyFont="1" applyFill="1" applyAlignment="1">
      <alignment horizontal="center" vertical="center" wrapText="1"/>
      <protection/>
    </xf>
    <xf numFmtId="4" fontId="2" fillId="0" borderId="0" xfId="95" applyNumberFormat="1" applyFont="1" applyFill="1" applyAlignment="1">
      <alignment vertical="center"/>
      <protection/>
    </xf>
    <xf numFmtId="4" fontId="89" fillId="0" borderId="37" xfId="0" applyNumberFormat="1" applyFont="1" applyFill="1" applyBorder="1" applyAlignment="1">
      <alignment horizontal="center" vertical="center"/>
    </xf>
    <xf numFmtId="4" fontId="89" fillId="0" borderId="40" xfId="0" applyNumberFormat="1" applyFont="1" applyFill="1" applyBorder="1" applyAlignment="1">
      <alignment horizontal="center" vertical="center"/>
    </xf>
    <xf numFmtId="4" fontId="89" fillId="0" borderId="38" xfId="0" applyNumberFormat="1" applyFont="1" applyFill="1" applyBorder="1" applyAlignment="1">
      <alignment horizontal="center" vertical="center"/>
    </xf>
    <xf numFmtId="4" fontId="2" fillId="0" borderId="37" xfId="95" applyNumberFormat="1" applyFont="1" applyFill="1" applyBorder="1" applyAlignment="1">
      <alignment horizontal="center" vertical="center" wrapText="1"/>
      <protection/>
    </xf>
    <xf numFmtId="4" fontId="2" fillId="0" borderId="39" xfId="95" applyNumberFormat="1" applyFont="1" applyFill="1" applyBorder="1" applyAlignment="1">
      <alignment horizontal="center" vertical="center" wrapText="1"/>
      <protection/>
    </xf>
    <xf numFmtId="4" fontId="2" fillId="0" borderId="37" xfId="95" applyNumberFormat="1" applyFont="1" applyFill="1" applyBorder="1" applyAlignment="1">
      <alignment horizontal="center" vertical="center"/>
      <protection/>
    </xf>
    <xf numFmtId="4" fontId="2" fillId="0" borderId="38" xfId="95" applyNumberFormat="1" applyFont="1" applyFill="1" applyBorder="1" applyAlignment="1">
      <alignment horizontal="center" vertical="center"/>
      <protection/>
    </xf>
    <xf numFmtId="3" fontId="33" fillId="0" borderId="38" xfId="95" applyNumberFormat="1" applyFont="1" applyFill="1" applyBorder="1" applyAlignment="1">
      <alignment horizontal="center" vertical="center"/>
      <protection/>
    </xf>
    <xf numFmtId="3" fontId="40" fillId="49" borderId="44" xfId="95" applyNumberFormat="1" applyFont="1" applyFill="1" applyBorder="1" applyAlignment="1">
      <alignment horizontal="center" vertical="center"/>
      <protection/>
    </xf>
    <xf numFmtId="3" fontId="40" fillId="0" borderId="41" xfId="95" applyNumberFormat="1" applyFont="1" applyFill="1" applyBorder="1" applyAlignment="1">
      <alignment horizontal="center" vertical="center" wrapText="1"/>
      <protection/>
    </xf>
    <xf numFmtId="3" fontId="40" fillId="0" borderId="38" xfId="95" applyNumberFormat="1" applyFont="1" applyFill="1" applyBorder="1" applyAlignment="1">
      <alignment horizontal="center" vertical="center" wrapText="1"/>
      <protection/>
    </xf>
    <xf numFmtId="4" fontId="2" fillId="0" borderId="0" xfId="95" applyNumberFormat="1" applyFont="1" applyFill="1">
      <alignment/>
      <protection/>
    </xf>
    <xf numFmtId="4" fontId="2" fillId="0" borderId="38" xfId="95" applyNumberFormat="1" applyFont="1" applyFill="1" applyBorder="1" applyAlignment="1">
      <alignment horizontal="center" vertical="center" wrapText="1"/>
      <protection/>
    </xf>
    <xf numFmtId="4" fontId="2" fillId="0" borderId="0" xfId="95" applyNumberFormat="1" applyFont="1" applyFill="1" applyAlignment="1">
      <alignment horizontal="center" vertical="center"/>
      <protection/>
    </xf>
    <xf numFmtId="4" fontId="89" fillId="49" borderId="37" xfId="0" applyNumberFormat="1" applyFont="1" applyFill="1" applyBorder="1" applyAlignment="1">
      <alignment horizontal="center" vertical="center"/>
    </xf>
    <xf numFmtId="4" fontId="89" fillId="49" borderId="40" xfId="0" applyNumberFormat="1" applyFont="1" applyFill="1" applyBorder="1" applyAlignment="1">
      <alignment horizontal="center" vertical="center"/>
    </xf>
    <xf numFmtId="4" fontId="89" fillId="49" borderId="38" xfId="0" applyNumberFormat="1" applyFont="1" applyFill="1" applyBorder="1" applyAlignment="1">
      <alignment horizontal="center" vertical="center"/>
    </xf>
    <xf numFmtId="4" fontId="2" fillId="0" borderId="46" xfId="95" applyNumberFormat="1" applyFont="1" applyFill="1" applyBorder="1" applyAlignment="1">
      <alignment horizontal="center" vertical="center" wrapText="1"/>
      <protection/>
    </xf>
    <xf numFmtId="4" fontId="2" fillId="0" borderId="47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Alignment="1" quotePrefix="1">
      <alignment vertical="center"/>
      <protection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4" fontId="2" fillId="0" borderId="47" xfId="95" applyNumberFormat="1" applyFont="1" applyFill="1" applyBorder="1" applyAlignment="1">
      <alignment horizontal="center" vertical="center"/>
      <protection/>
    </xf>
    <xf numFmtId="4" fontId="2" fillId="0" borderId="48" xfId="95" applyNumberFormat="1" applyFont="1" applyFill="1" applyBorder="1" applyAlignment="1">
      <alignment horizontal="center" vertical="center"/>
      <protection/>
    </xf>
    <xf numFmtId="4" fontId="2" fillId="0" borderId="49" xfId="95" applyNumberFormat="1" applyFont="1" applyFill="1" applyBorder="1" applyAlignment="1">
      <alignment horizontal="center" vertical="center"/>
      <protection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47" xfId="130" applyNumberFormat="1" applyFont="1" applyFill="1" applyBorder="1" applyAlignment="1">
      <alignment horizontal="center" vertical="center"/>
    </xf>
    <xf numFmtId="4" fontId="89" fillId="49" borderId="47" xfId="0" applyNumberFormat="1" applyFont="1" applyFill="1" applyBorder="1" applyAlignment="1">
      <alignment horizontal="center" vertical="center"/>
    </xf>
    <xf numFmtId="4" fontId="89" fillId="0" borderId="47" xfId="0" applyNumberFormat="1" applyFont="1" applyFill="1" applyBorder="1" applyAlignment="1">
      <alignment horizontal="center" vertical="center"/>
    </xf>
    <xf numFmtId="4" fontId="89" fillId="0" borderId="49" xfId="0" applyNumberFormat="1" applyFont="1" applyFill="1" applyBorder="1" applyAlignment="1">
      <alignment horizontal="center" vertical="center"/>
    </xf>
    <xf numFmtId="3" fontId="2" fillId="0" borderId="47" xfId="95" applyNumberFormat="1" applyFont="1" applyFill="1" applyBorder="1" applyAlignment="1">
      <alignment horizontal="center" vertical="center"/>
      <protection/>
    </xf>
    <xf numFmtId="3" fontId="2" fillId="0" borderId="50" xfId="95" applyNumberFormat="1" applyFont="1" applyFill="1" applyBorder="1" applyAlignment="1">
      <alignment horizontal="center" vertical="center"/>
      <protection/>
    </xf>
    <xf numFmtId="3" fontId="2" fillId="0" borderId="48" xfId="95" applyNumberFormat="1" applyFont="1" applyFill="1" applyBorder="1" applyAlignment="1">
      <alignment horizontal="center" vertical="center"/>
      <protection/>
    </xf>
    <xf numFmtId="3" fontId="2" fillId="0" borderId="49" xfId="95" applyNumberFormat="1" applyFont="1" applyFill="1" applyBorder="1" applyAlignment="1">
      <alignment horizontal="center" vertical="center"/>
      <protection/>
    </xf>
    <xf numFmtId="4" fontId="89" fillId="0" borderId="48" xfId="0" applyNumberFormat="1" applyFont="1" applyFill="1" applyBorder="1" applyAlignment="1">
      <alignment horizontal="center" vertical="center"/>
    </xf>
    <xf numFmtId="3" fontId="90" fillId="0" borderId="47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 wrapText="1"/>
    </xf>
    <xf numFmtId="3" fontId="61" fillId="0" borderId="49" xfId="95" applyNumberFormat="1" applyFont="1" applyFill="1" applyBorder="1" applyAlignment="1">
      <alignment horizontal="center" vertical="center" wrapText="1"/>
      <protection/>
    </xf>
    <xf numFmtId="3" fontId="33" fillId="0" borderId="49" xfId="95" applyNumberFormat="1" applyFont="1" applyFill="1" applyBorder="1" applyAlignment="1">
      <alignment horizontal="center" vertical="center"/>
      <protection/>
    </xf>
    <xf numFmtId="4" fontId="2" fillId="0" borderId="51" xfId="95" applyNumberFormat="1" applyFont="1" applyFill="1" applyBorder="1" applyAlignment="1">
      <alignment horizontal="center" vertical="center" wrapText="1"/>
      <protection/>
    </xf>
    <xf numFmtId="3" fontId="2" fillId="50" borderId="42" xfId="95" applyNumberFormat="1" applyFont="1" applyFill="1" applyBorder="1" applyAlignment="1">
      <alignment vertical="center"/>
      <protection/>
    </xf>
    <xf numFmtId="3" fontId="2" fillId="50" borderId="42" xfId="0" applyNumberFormat="1" applyFont="1" applyFill="1" applyBorder="1" applyAlignment="1">
      <alignment vertical="center" wrapText="1"/>
    </xf>
    <xf numFmtId="3" fontId="2" fillId="50" borderId="42" xfId="95" applyNumberFormat="1" applyFont="1" applyFill="1" applyBorder="1" applyAlignment="1">
      <alignment horizontal="left" vertical="center" wrapText="1" indent="1"/>
      <protection/>
    </xf>
    <xf numFmtId="3" fontId="2" fillId="50" borderId="42" xfId="95" applyNumberFormat="1" applyFont="1" applyFill="1" applyBorder="1" applyAlignment="1">
      <alignment horizontal="left" vertical="center" wrapText="1" indent="2"/>
      <protection/>
    </xf>
    <xf numFmtId="3" fontId="2" fillId="50" borderId="28" xfId="0" applyNumberFormat="1" applyFont="1" applyFill="1" applyBorder="1" applyAlignment="1">
      <alignment vertical="center" wrapText="1"/>
    </xf>
    <xf numFmtId="3" fontId="2" fillId="50" borderId="28" xfId="95" applyNumberFormat="1" applyFont="1" applyFill="1" applyBorder="1" applyAlignment="1">
      <alignment horizontal="left" vertical="center" wrapText="1" indent="1"/>
      <protection/>
    </xf>
    <xf numFmtId="3" fontId="2" fillId="50" borderId="28" xfId="95" applyNumberFormat="1" applyFont="1" applyFill="1" applyBorder="1" applyAlignment="1">
      <alignment horizontal="left" vertical="center" wrapText="1" indent="2"/>
      <protection/>
    </xf>
    <xf numFmtId="3" fontId="2" fillId="50" borderId="28" xfId="95" applyNumberFormat="1" applyFont="1" applyFill="1" applyBorder="1" applyAlignment="1">
      <alignment horizontal="left" vertical="center" indent="1"/>
      <protection/>
    </xf>
    <xf numFmtId="3" fontId="2" fillId="50" borderId="28" xfId="95" applyNumberFormat="1" applyFont="1" applyFill="1" applyBorder="1" applyAlignment="1">
      <alignment horizontal="left" vertical="center" indent="2"/>
      <protection/>
    </xf>
    <xf numFmtId="3" fontId="2" fillId="50" borderId="28" xfId="0" applyNumberFormat="1" applyFont="1" applyFill="1" applyBorder="1" applyAlignment="1">
      <alignment horizontal="left" vertical="center" wrapText="1" indent="3"/>
    </xf>
    <xf numFmtId="3" fontId="2" fillId="50" borderId="28" xfId="0" applyNumberFormat="1" applyFont="1" applyFill="1" applyBorder="1" applyAlignment="1">
      <alignment horizontal="left" vertical="center" wrapText="1" indent="4"/>
    </xf>
    <xf numFmtId="3" fontId="2" fillId="50" borderId="28" xfId="95" applyNumberFormat="1" applyFont="1" applyFill="1" applyBorder="1" applyAlignment="1">
      <alignment vertical="center" wrapText="1"/>
      <protection/>
    </xf>
    <xf numFmtId="0" fontId="2" fillId="51" borderId="52" xfId="0" applyFont="1" applyFill="1" applyBorder="1" applyAlignment="1">
      <alignment vertical="center" wrapText="1"/>
    </xf>
    <xf numFmtId="0" fontId="2" fillId="51" borderId="28" xfId="0" applyFont="1" applyFill="1" applyBorder="1" applyAlignment="1">
      <alignment horizontal="left" vertical="center" wrapText="1" indent="1"/>
    </xf>
    <xf numFmtId="0" fontId="2" fillId="51" borderId="28" xfId="0" applyFont="1" applyFill="1" applyBorder="1" applyAlignment="1">
      <alignment vertical="center" wrapText="1"/>
    </xf>
    <xf numFmtId="0" fontId="2" fillId="52" borderId="28" xfId="95" applyFont="1" applyFill="1" applyBorder="1" applyAlignment="1">
      <alignment horizontal="left" vertical="center" indent="1"/>
      <protection/>
    </xf>
    <xf numFmtId="0" fontId="2" fillId="52" borderId="28" xfId="0" applyFont="1" applyFill="1" applyBorder="1" applyAlignment="1">
      <alignment horizontal="left" vertical="center" wrapText="1" indent="7"/>
    </xf>
    <xf numFmtId="0" fontId="2" fillId="52" borderId="28" xfId="95" applyFont="1" applyFill="1" applyBorder="1" applyAlignment="1">
      <alignment horizontal="left" vertical="center" indent="3"/>
      <protection/>
    </xf>
    <xf numFmtId="0" fontId="2" fillId="52" borderId="28" xfId="95" applyFont="1" applyFill="1" applyBorder="1" applyAlignment="1">
      <alignment horizontal="left" vertical="center" wrapText="1" indent="1"/>
      <protection/>
    </xf>
    <xf numFmtId="0" fontId="2" fillId="52" borderId="28" xfId="95" applyFont="1" applyFill="1" applyBorder="1" applyAlignment="1">
      <alignment horizontal="left" vertical="center" wrapText="1" indent="3"/>
      <protection/>
    </xf>
    <xf numFmtId="0" fontId="2" fillId="52" borderId="28" xfId="0" applyFont="1" applyFill="1" applyBorder="1" applyAlignment="1">
      <alignment horizontal="left" vertical="center" wrapText="1" indent="1"/>
    </xf>
    <xf numFmtId="0" fontId="2" fillId="52" borderId="41" xfId="0" applyFont="1" applyFill="1" applyBorder="1" applyAlignment="1">
      <alignment horizontal="left" vertical="center" wrapText="1" indent="1"/>
    </xf>
    <xf numFmtId="3" fontId="2" fillId="52" borderId="42" xfId="95" applyNumberFormat="1" applyFont="1" applyFill="1" applyBorder="1" applyAlignment="1">
      <alignment horizontal="left" vertical="center" wrapText="1" indent="1"/>
      <protection/>
    </xf>
    <xf numFmtId="0" fontId="2" fillId="51" borderId="53" xfId="0" applyFont="1" applyFill="1" applyBorder="1" applyAlignment="1">
      <alignment vertical="center" wrapText="1"/>
    </xf>
    <xf numFmtId="3" fontId="26" fillId="51" borderId="31" xfId="0" applyNumberFormat="1" applyFont="1" applyFill="1" applyBorder="1" applyAlignment="1">
      <alignment vertical="center"/>
    </xf>
    <xf numFmtId="3" fontId="26" fillId="51" borderId="32" xfId="0" applyNumberFormat="1" applyFont="1" applyFill="1" applyBorder="1" applyAlignment="1">
      <alignment vertical="center"/>
    </xf>
    <xf numFmtId="49" fontId="26" fillId="51" borderId="42" xfId="0" applyNumberFormat="1" applyFont="1" applyFill="1" applyBorder="1" applyAlignment="1">
      <alignment horizontal="center" vertical="center"/>
    </xf>
    <xf numFmtId="49" fontId="26" fillId="51" borderId="54" xfId="0" applyNumberFormat="1" applyFont="1" applyFill="1" applyBorder="1" applyAlignment="1">
      <alignment horizontal="center" vertical="center"/>
    </xf>
    <xf numFmtId="0" fontId="2" fillId="51" borderId="52" xfId="0" applyFont="1" applyFill="1" applyBorder="1" applyAlignment="1">
      <alignment horizontal="left" vertical="center" wrapText="1" indent="1"/>
    </xf>
    <xf numFmtId="49" fontId="26" fillId="51" borderId="55" xfId="0" applyNumberFormat="1" applyFont="1" applyFill="1" applyBorder="1" applyAlignment="1">
      <alignment horizontal="center" vertical="center"/>
    </xf>
    <xf numFmtId="3" fontId="26" fillId="51" borderId="27" xfId="0" applyNumberFormat="1" applyFont="1" applyFill="1" applyBorder="1" applyAlignment="1">
      <alignment vertical="center"/>
    </xf>
    <xf numFmtId="3" fontId="2" fillId="51" borderId="42" xfId="0" applyNumberFormat="1" applyFont="1" applyFill="1" applyBorder="1" applyAlignment="1">
      <alignment vertical="center" wrapText="1"/>
    </xf>
    <xf numFmtId="3" fontId="2" fillId="51" borderId="44" xfId="0" applyNumberFormat="1" applyFont="1" applyFill="1" applyBorder="1" applyAlignment="1">
      <alignment vertical="center" wrapText="1"/>
    </xf>
    <xf numFmtId="3" fontId="26" fillId="51" borderId="54" xfId="0" applyNumberFormat="1" applyFont="1" applyFill="1" applyBorder="1" applyAlignment="1">
      <alignment vertical="center"/>
    </xf>
    <xf numFmtId="3" fontId="2" fillId="51" borderId="52" xfId="0" applyNumberFormat="1" applyFont="1" applyFill="1" applyBorder="1" applyAlignment="1">
      <alignment vertical="center" wrapText="1"/>
    </xf>
    <xf numFmtId="3" fontId="26" fillId="51" borderId="55" xfId="0" applyNumberFormat="1" applyFont="1" applyFill="1" applyBorder="1" applyAlignment="1">
      <alignment vertical="center"/>
    </xf>
    <xf numFmtId="3" fontId="2" fillId="51" borderId="53" xfId="0" applyNumberFormat="1" applyFont="1" applyFill="1" applyBorder="1" applyAlignment="1">
      <alignment vertical="center" wrapText="1"/>
    </xf>
    <xf numFmtId="3" fontId="26" fillId="51" borderId="42" xfId="0" applyNumberFormat="1" applyFont="1" applyFill="1" applyBorder="1" applyAlignment="1">
      <alignment vertical="center"/>
    </xf>
    <xf numFmtId="3" fontId="2" fillId="51" borderId="28" xfId="0" applyNumberFormat="1" applyFont="1" applyFill="1" applyBorder="1" applyAlignment="1">
      <alignment vertical="center" wrapText="1"/>
    </xf>
    <xf numFmtId="3" fontId="26" fillId="51" borderId="44" xfId="0" applyNumberFormat="1" applyFont="1" applyFill="1" applyBorder="1" applyAlignment="1">
      <alignment vertical="center"/>
    </xf>
    <xf numFmtId="3" fontId="2" fillId="51" borderId="41" xfId="0" applyNumberFormat="1" applyFont="1" applyFill="1" applyBorder="1" applyAlignment="1">
      <alignment vertical="center" wrapText="1"/>
    </xf>
    <xf numFmtId="3" fontId="2" fillId="51" borderId="28" xfId="0" applyNumberFormat="1" applyFont="1" applyFill="1" applyBorder="1" applyAlignment="1">
      <alignment vertical="center"/>
    </xf>
    <xf numFmtId="3" fontId="26" fillId="51" borderId="43" xfId="0" applyNumberFormat="1" applyFont="1" applyFill="1" applyBorder="1" applyAlignment="1">
      <alignment vertical="center"/>
    </xf>
    <xf numFmtId="3" fontId="2" fillId="51" borderId="26" xfId="0" applyNumberFormat="1" applyFont="1" applyFill="1" applyBorder="1" applyAlignment="1">
      <alignment vertical="center" wrapText="1"/>
    </xf>
    <xf numFmtId="0" fontId="91" fillId="0" borderId="0" xfId="95" applyFont="1" applyFill="1" applyAlignment="1">
      <alignment vertical="center"/>
      <protection/>
    </xf>
    <xf numFmtId="0" fontId="26" fillId="49" borderId="37" xfId="95" applyFont="1" applyFill="1" applyBorder="1" applyAlignment="1">
      <alignment horizontal="center" vertical="center"/>
      <protection/>
    </xf>
    <xf numFmtId="0" fontId="26" fillId="49" borderId="40" xfId="95" applyFont="1" applyFill="1" applyBorder="1" applyAlignment="1">
      <alignment horizontal="center" vertical="center"/>
      <protection/>
    </xf>
    <xf numFmtId="0" fontId="26" fillId="49" borderId="38" xfId="95" applyFont="1" applyFill="1" applyBorder="1" applyAlignment="1">
      <alignment horizontal="center" vertical="center"/>
      <protection/>
    </xf>
    <xf numFmtId="0" fontId="26" fillId="51" borderId="37" xfId="95" applyFont="1" applyFill="1" applyBorder="1" applyAlignment="1">
      <alignment horizontal="center" vertical="center"/>
      <protection/>
    </xf>
    <xf numFmtId="4" fontId="2" fillId="51" borderId="47" xfId="95" applyNumberFormat="1" applyFont="1" applyFill="1" applyBorder="1" applyAlignment="1">
      <alignment horizontal="center" vertical="center"/>
      <protection/>
    </xf>
    <xf numFmtId="4" fontId="89" fillId="51" borderId="37" xfId="0" applyNumberFormat="1" applyFont="1" applyFill="1" applyBorder="1" applyAlignment="1">
      <alignment horizontal="center" vertical="center"/>
    </xf>
    <xf numFmtId="4" fontId="89" fillId="51" borderId="47" xfId="0" applyNumberFormat="1" applyFont="1" applyFill="1" applyBorder="1" applyAlignment="1">
      <alignment horizontal="center" vertical="center"/>
    </xf>
    <xf numFmtId="0" fontId="26" fillId="51" borderId="46" xfId="95" applyFont="1" applyFill="1" applyBorder="1" applyAlignment="1">
      <alignment horizontal="center" vertical="center"/>
      <protection/>
    </xf>
    <xf numFmtId="4" fontId="2" fillId="51" borderId="50" xfId="95" applyNumberFormat="1" applyFont="1" applyFill="1" applyBorder="1" applyAlignment="1">
      <alignment horizontal="center" vertical="center"/>
      <protection/>
    </xf>
    <xf numFmtId="4" fontId="89" fillId="51" borderId="46" xfId="0" applyNumberFormat="1" applyFont="1" applyFill="1" applyBorder="1" applyAlignment="1">
      <alignment horizontal="center" vertical="center"/>
    </xf>
    <xf numFmtId="4" fontId="89" fillId="51" borderId="50" xfId="0" applyNumberFormat="1" applyFont="1" applyFill="1" applyBorder="1" applyAlignment="1">
      <alignment horizontal="center" vertical="center"/>
    </xf>
    <xf numFmtId="0" fontId="26" fillId="51" borderId="39" xfId="95" applyFont="1" applyFill="1" applyBorder="1" applyAlignment="1">
      <alignment horizontal="center" vertical="center"/>
      <protection/>
    </xf>
    <xf numFmtId="4" fontId="2" fillId="51" borderId="51" xfId="95" applyNumberFormat="1" applyFont="1" applyFill="1" applyBorder="1" applyAlignment="1">
      <alignment horizontal="center" vertical="center"/>
      <protection/>
    </xf>
    <xf numFmtId="4" fontId="89" fillId="51" borderId="39" xfId="0" applyNumberFormat="1" applyFont="1" applyFill="1" applyBorder="1" applyAlignment="1">
      <alignment horizontal="center" vertical="center"/>
    </xf>
    <xf numFmtId="4" fontId="89" fillId="51" borderId="51" xfId="0" applyNumberFormat="1" applyFont="1" applyFill="1" applyBorder="1" applyAlignment="1">
      <alignment horizontal="center" vertical="center"/>
    </xf>
    <xf numFmtId="4" fontId="2" fillId="50" borderId="47" xfId="95" applyNumberFormat="1" applyFont="1" applyFill="1" applyBorder="1" applyAlignment="1">
      <alignment horizontal="center" vertical="center"/>
      <protection/>
    </xf>
    <xf numFmtId="4" fontId="89" fillId="50" borderId="37" xfId="0" applyNumberFormat="1" applyFont="1" applyFill="1" applyBorder="1" applyAlignment="1">
      <alignment horizontal="center" vertical="center"/>
    </xf>
    <xf numFmtId="0" fontId="26" fillId="52" borderId="37" xfId="95" applyFont="1" applyFill="1" applyBorder="1" applyAlignment="1">
      <alignment horizontal="center" vertical="center"/>
      <protection/>
    </xf>
    <xf numFmtId="4" fontId="2" fillId="52" borderId="47" xfId="95" applyNumberFormat="1" applyFont="1" applyFill="1" applyBorder="1" applyAlignment="1">
      <alignment horizontal="center" vertical="center"/>
      <protection/>
    </xf>
    <xf numFmtId="4" fontId="89" fillId="52" borderId="37" xfId="0" applyNumberFormat="1" applyFont="1" applyFill="1" applyBorder="1" applyAlignment="1">
      <alignment horizontal="center" vertical="center"/>
    </xf>
    <xf numFmtId="4" fontId="89" fillId="50" borderId="47" xfId="0" applyNumberFormat="1" applyFont="1" applyFill="1" applyBorder="1" applyAlignment="1">
      <alignment horizontal="center" vertical="center"/>
    </xf>
    <xf numFmtId="4" fontId="89" fillId="52" borderId="47" xfId="0" applyNumberFormat="1" applyFont="1" applyFill="1" applyBorder="1" applyAlignment="1">
      <alignment horizontal="center" vertical="center"/>
    </xf>
    <xf numFmtId="4" fontId="2" fillId="52" borderId="48" xfId="95" applyNumberFormat="1" applyFont="1" applyFill="1" applyBorder="1" applyAlignment="1">
      <alignment horizontal="center" vertical="center"/>
      <protection/>
    </xf>
    <xf numFmtId="0" fontId="26" fillId="52" borderId="38" xfId="95" applyFont="1" applyFill="1" applyBorder="1" applyAlignment="1">
      <alignment horizontal="center" vertical="center"/>
      <protection/>
    </xf>
    <xf numFmtId="4" fontId="2" fillId="52" borderId="49" xfId="95" applyNumberFormat="1" applyFont="1" applyFill="1" applyBorder="1" applyAlignment="1">
      <alignment horizontal="center" vertical="center"/>
      <protection/>
    </xf>
    <xf numFmtId="4" fontId="89" fillId="52" borderId="38" xfId="0" applyNumberFormat="1" applyFont="1" applyFill="1" applyBorder="1" applyAlignment="1">
      <alignment horizontal="center" vertical="center"/>
    </xf>
    <xf numFmtId="3" fontId="26" fillId="51" borderId="46" xfId="95" applyNumberFormat="1" applyFont="1" applyFill="1" applyBorder="1" applyAlignment="1">
      <alignment vertical="center"/>
      <protection/>
    </xf>
    <xf numFmtId="3" fontId="26" fillId="51" borderId="37" xfId="95" applyNumberFormat="1" applyFont="1" applyFill="1" applyBorder="1" applyAlignment="1">
      <alignment vertical="center"/>
      <protection/>
    </xf>
    <xf numFmtId="3" fontId="26" fillId="50" borderId="37" xfId="95" applyNumberFormat="1" applyFont="1" applyFill="1" applyBorder="1" applyAlignment="1">
      <alignment vertical="center"/>
      <protection/>
    </xf>
    <xf numFmtId="4" fontId="2" fillId="50" borderId="37" xfId="95" applyNumberFormat="1" applyFont="1" applyFill="1" applyBorder="1" applyAlignment="1">
      <alignment horizontal="center" vertical="center"/>
      <protection/>
    </xf>
    <xf numFmtId="3" fontId="2" fillId="50" borderId="47" xfId="95" applyNumberFormat="1" applyFont="1" applyFill="1" applyBorder="1" applyAlignment="1">
      <alignment horizontal="center" vertical="center"/>
      <protection/>
    </xf>
    <xf numFmtId="3" fontId="26" fillId="51" borderId="38" xfId="95" applyNumberFormat="1" applyFont="1" applyFill="1" applyBorder="1" applyAlignment="1">
      <alignment vertical="center"/>
      <protection/>
    </xf>
    <xf numFmtId="4" fontId="89" fillId="51" borderId="49" xfId="0" applyNumberFormat="1" applyFont="1" applyFill="1" applyBorder="1" applyAlignment="1">
      <alignment horizontal="center" vertical="center"/>
    </xf>
    <xf numFmtId="4" fontId="89" fillId="51" borderId="38" xfId="0" applyNumberFormat="1" applyFont="1" applyFill="1" applyBorder="1" applyAlignment="1">
      <alignment horizontal="center" vertical="center"/>
    </xf>
    <xf numFmtId="3" fontId="2" fillId="51" borderId="50" xfId="95" applyNumberFormat="1" applyFont="1" applyFill="1" applyBorder="1" applyAlignment="1">
      <alignment horizontal="center" vertical="center"/>
      <protection/>
    </xf>
    <xf numFmtId="185" fontId="2" fillId="50" borderId="47" xfId="95" applyNumberFormat="1" applyFont="1" applyFill="1" applyBorder="1" applyAlignment="1">
      <alignment horizontal="center" vertical="center"/>
      <protection/>
    </xf>
    <xf numFmtId="185" fontId="89" fillId="50" borderId="37" xfId="0" applyNumberFormat="1" applyFont="1" applyFill="1" applyBorder="1" applyAlignment="1">
      <alignment horizontal="center" vertical="center"/>
    </xf>
    <xf numFmtId="185" fontId="89" fillId="50" borderId="47" xfId="0" applyNumberFormat="1" applyFont="1" applyFill="1" applyBorder="1" applyAlignment="1">
      <alignment horizontal="center" vertical="center"/>
    </xf>
    <xf numFmtId="3" fontId="26" fillId="50" borderId="37" xfId="95" applyNumberFormat="1" applyFont="1" applyFill="1" applyBorder="1" applyAlignment="1">
      <alignment horizontal="center" vertical="center"/>
      <protection/>
    </xf>
    <xf numFmtId="3" fontId="26" fillId="51" borderId="39" xfId="95" applyNumberFormat="1" applyFont="1" applyFill="1" applyBorder="1" applyAlignment="1">
      <alignment vertical="center"/>
      <protection/>
    </xf>
    <xf numFmtId="3" fontId="90" fillId="51" borderId="47" xfId="0" applyNumberFormat="1" applyFont="1" applyFill="1" applyBorder="1" applyAlignment="1">
      <alignment horizontal="center" vertical="center"/>
    </xf>
    <xf numFmtId="4" fontId="89" fillId="0" borderId="47" xfId="95" applyNumberFormat="1" applyFont="1" applyFill="1" applyBorder="1" applyAlignment="1">
      <alignment horizontal="center" vertical="center"/>
      <protection/>
    </xf>
    <xf numFmtId="3" fontId="92" fillId="50" borderId="37" xfId="95" applyNumberFormat="1" applyFont="1" applyFill="1" applyBorder="1" applyAlignment="1">
      <alignment vertical="center"/>
      <protection/>
    </xf>
    <xf numFmtId="4" fontId="89" fillId="50" borderId="47" xfId="95" applyNumberFormat="1" applyFont="1" applyFill="1" applyBorder="1" applyAlignment="1">
      <alignment horizontal="center" vertical="center"/>
      <protection/>
    </xf>
    <xf numFmtId="3" fontId="2" fillId="51" borderId="49" xfId="95" applyNumberFormat="1" applyFont="1" applyFill="1" applyBorder="1" applyAlignment="1">
      <alignment horizontal="center" vertical="center"/>
      <protection/>
    </xf>
    <xf numFmtId="4" fontId="2" fillId="51" borderId="37" xfId="0" applyNumberFormat="1" applyFont="1" applyFill="1" applyBorder="1" applyAlignment="1">
      <alignment horizontal="center" vertical="center"/>
    </xf>
    <xf numFmtId="4" fontId="2" fillId="51" borderId="47" xfId="95" applyNumberFormat="1" applyFont="1" applyFill="1" applyBorder="1" applyAlignment="1">
      <alignment horizontal="center" vertical="center" wrapText="1"/>
      <protection/>
    </xf>
    <xf numFmtId="4" fontId="2" fillId="51" borderId="37" xfId="95" applyNumberFormat="1" applyFont="1" applyFill="1" applyBorder="1" applyAlignment="1">
      <alignment horizontal="center" vertical="center" wrapText="1"/>
      <protection/>
    </xf>
    <xf numFmtId="4" fontId="2" fillId="50" borderId="37" xfId="0" applyNumberFormat="1" applyFont="1" applyFill="1" applyBorder="1" applyAlignment="1">
      <alignment horizontal="center" vertical="center" wrapText="1"/>
    </xf>
    <xf numFmtId="4" fontId="2" fillId="50" borderId="47" xfId="95" applyNumberFormat="1" applyFont="1" applyFill="1" applyBorder="1" applyAlignment="1">
      <alignment horizontal="center" vertical="center" wrapText="1"/>
      <protection/>
    </xf>
    <xf numFmtId="4" fontId="2" fillId="50" borderId="37" xfId="95" applyNumberFormat="1" applyFont="1" applyFill="1" applyBorder="1" applyAlignment="1">
      <alignment horizontal="center" vertical="center" wrapText="1"/>
      <protection/>
    </xf>
    <xf numFmtId="4" fontId="2" fillId="50" borderId="37" xfId="0" applyNumberFormat="1" applyFont="1" applyFill="1" applyBorder="1" applyAlignment="1">
      <alignment horizontal="center" vertical="center"/>
    </xf>
    <xf numFmtId="3" fontId="26" fillId="51" borderId="40" xfId="95" applyNumberFormat="1" applyFont="1" applyFill="1" applyBorder="1" applyAlignment="1">
      <alignment vertical="center"/>
      <protection/>
    </xf>
    <xf numFmtId="4" fontId="2" fillId="51" borderId="48" xfId="95" applyNumberFormat="1" applyFont="1" applyFill="1" applyBorder="1" applyAlignment="1">
      <alignment horizontal="center" vertical="center"/>
      <protection/>
    </xf>
    <xf numFmtId="4" fontId="2" fillId="51" borderId="38" xfId="0" applyNumberFormat="1" applyFont="1" applyFill="1" applyBorder="1" applyAlignment="1">
      <alignment horizontal="center" vertical="center"/>
    </xf>
    <xf numFmtId="3" fontId="26" fillId="51" borderId="46" xfId="95" applyNumberFormat="1" applyFont="1" applyFill="1" applyBorder="1" applyAlignment="1">
      <alignment vertical="center" wrapText="1"/>
      <protection/>
    </xf>
    <xf numFmtId="4" fontId="2" fillId="51" borderId="50" xfId="95" applyNumberFormat="1" applyFont="1" applyFill="1" applyBorder="1" applyAlignment="1">
      <alignment horizontal="center" vertical="center" wrapText="1"/>
      <protection/>
    </xf>
    <xf numFmtId="4" fontId="2" fillId="51" borderId="39" xfId="95" applyNumberFormat="1" applyFont="1" applyFill="1" applyBorder="1" applyAlignment="1">
      <alignment horizontal="center" vertical="center" wrapText="1"/>
      <protection/>
    </xf>
    <xf numFmtId="4" fontId="2" fillId="51" borderId="46" xfId="95" applyNumberFormat="1" applyFont="1" applyFill="1" applyBorder="1" applyAlignment="1">
      <alignment horizontal="center" vertical="center"/>
      <protection/>
    </xf>
    <xf numFmtId="3" fontId="92" fillId="50" borderId="40" xfId="95" applyNumberFormat="1" applyFont="1" applyFill="1" applyBorder="1" applyAlignment="1">
      <alignment vertical="center"/>
      <protection/>
    </xf>
    <xf numFmtId="4" fontId="89" fillId="50" borderId="48" xfId="95" applyNumberFormat="1" applyFont="1" applyFill="1" applyBorder="1" applyAlignment="1">
      <alignment horizontal="center" vertical="center"/>
      <protection/>
    </xf>
    <xf numFmtId="4" fontId="89" fillId="50" borderId="37" xfId="95" applyNumberFormat="1" applyFont="1" applyFill="1" applyBorder="1" applyAlignment="1">
      <alignment horizontal="center" vertical="center" wrapText="1"/>
      <protection/>
    </xf>
    <xf numFmtId="4" fontId="2" fillId="52" borderId="47" xfId="95" applyNumberFormat="1" applyFont="1" applyFill="1" applyBorder="1" applyAlignment="1">
      <alignment horizontal="center" vertical="center" wrapText="1"/>
      <protection/>
    </xf>
    <xf numFmtId="4" fontId="2" fillId="52" borderId="37" xfId="95" applyNumberFormat="1" applyFont="1" applyFill="1" applyBorder="1" applyAlignment="1">
      <alignment horizontal="center" vertical="center" wrapText="1"/>
      <protection/>
    </xf>
    <xf numFmtId="0" fontId="26" fillId="50" borderId="46" xfId="95" applyFont="1" applyFill="1" applyBorder="1" applyAlignment="1">
      <alignment horizontal="center" vertical="center"/>
      <protection/>
    </xf>
    <xf numFmtId="4" fontId="2" fillId="50" borderId="50" xfId="95" applyNumberFormat="1" applyFont="1" applyFill="1" applyBorder="1" applyAlignment="1">
      <alignment horizontal="center" vertical="center"/>
      <protection/>
    </xf>
    <xf numFmtId="4" fontId="2" fillId="50" borderId="46" xfId="0" applyNumberFormat="1" applyFont="1" applyFill="1" applyBorder="1" applyAlignment="1">
      <alignment horizontal="center" vertical="center"/>
    </xf>
    <xf numFmtId="4" fontId="2" fillId="50" borderId="50" xfId="130" applyNumberFormat="1" applyFont="1" applyFill="1" applyBorder="1" applyAlignment="1">
      <alignment horizontal="center" vertical="center"/>
    </xf>
    <xf numFmtId="4" fontId="89" fillId="50" borderId="46" xfId="0" applyNumberFormat="1" applyFont="1" applyFill="1" applyBorder="1" applyAlignment="1">
      <alignment horizontal="center" vertical="center"/>
    </xf>
    <xf numFmtId="4" fontId="2" fillId="52" borderId="37" xfId="0" applyNumberFormat="1" applyFont="1" applyFill="1" applyBorder="1" applyAlignment="1">
      <alignment horizontal="center" vertical="center"/>
    </xf>
    <xf numFmtId="0" fontId="93" fillId="0" borderId="0" xfId="95" applyFont="1" applyFill="1">
      <alignment/>
      <protection/>
    </xf>
    <xf numFmtId="0" fontId="93" fillId="0" borderId="0" xfId="95" applyFont="1" applyFill="1" applyAlignment="1">
      <alignment vertical="center"/>
      <protection/>
    </xf>
    <xf numFmtId="0" fontId="94" fillId="0" borderId="0" xfId="95" applyFont="1" applyFill="1">
      <alignment/>
      <protection/>
    </xf>
    <xf numFmtId="0" fontId="91" fillId="49" borderId="0" xfId="95" applyFont="1" applyFill="1" applyAlignment="1">
      <alignment vertical="center"/>
      <protection/>
    </xf>
    <xf numFmtId="0" fontId="91" fillId="0" borderId="0" xfId="95" applyFont="1" applyFill="1">
      <alignment/>
      <protection/>
    </xf>
    <xf numFmtId="0" fontId="93" fillId="0" borderId="0" xfId="95" applyFont="1" applyFill="1" applyAlignment="1">
      <alignment wrapText="1"/>
      <protection/>
    </xf>
    <xf numFmtId="0" fontId="2" fillId="0" borderId="0" xfId="95" applyFont="1" applyFill="1" applyAlignment="1">
      <alignment horizontal="right"/>
      <protection/>
    </xf>
    <xf numFmtId="4" fontId="2" fillId="51" borderId="49" xfId="95" applyNumberFormat="1" applyFont="1" applyFill="1" applyBorder="1" applyAlignment="1">
      <alignment horizontal="center" vertical="center" wrapText="1"/>
      <protection/>
    </xf>
    <xf numFmtId="4" fontId="2" fillId="51" borderId="38" xfId="95" applyNumberFormat="1" applyFont="1" applyFill="1" applyBorder="1" applyAlignment="1">
      <alignment horizontal="center" vertical="center" wrapText="1"/>
      <protection/>
    </xf>
    <xf numFmtId="3" fontId="2" fillId="52" borderId="50" xfId="95" applyNumberFormat="1" applyFont="1" applyFill="1" applyBorder="1" applyAlignment="1">
      <alignment horizontal="center" vertical="center" wrapText="1"/>
      <protection/>
    </xf>
    <xf numFmtId="4" fontId="32" fillId="49" borderId="37" xfId="0" applyNumberFormat="1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vertical="center"/>
    </xf>
    <xf numFmtId="3" fontId="2" fillId="0" borderId="42" xfId="95" applyNumberFormat="1" applyFont="1" applyFill="1" applyBorder="1" applyAlignment="1">
      <alignment horizontal="left" vertical="center" wrapText="1" indent="1"/>
      <protection/>
    </xf>
    <xf numFmtId="4" fontId="32" fillId="51" borderId="37" xfId="0" applyNumberFormat="1" applyFont="1" applyFill="1" applyBorder="1" applyAlignment="1">
      <alignment horizontal="center" vertical="center"/>
    </xf>
    <xf numFmtId="9" fontId="2" fillId="50" borderId="47" xfId="95" applyNumberFormat="1" applyFont="1" applyFill="1" applyBorder="1" applyAlignment="1">
      <alignment horizontal="center" vertical="center"/>
      <protection/>
    </xf>
    <xf numFmtId="9" fontId="2" fillId="50" borderId="47" xfId="0" applyNumberFormat="1" applyFont="1" applyFill="1" applyBorder="1" applyAlignment="1">
      <alignment horizontal="center" vertical="center"/>
    </xf>
    <xf numFmtId="9" fontId="2" fillId="50" borderId="37" xfId="0" applyNumberFormat="1" applyFont="1" applyFill="1" applyBorder="1" applyAlignment="1">
      <alignment horizontal="center" vertical="center"/>
    </xf>
    <xf numFmtId="9" fontId="89" fillId="50" borderId="37" xfId="0" applyNumberFormat="1" applyFont="1" applyFill="1" applyBorder="1" applyAlignment="1">
      <alignment horizontal="center" vertical="center"/>
    </xf>
    <xf numFmtId="9" fontId="89" fillId="50" borderId="47" xfId="0" applyNumberFormat="1" applyFont="1" applyFill="1" applyBorder="1" applyAlignment="1">
      <alignment horizontal="center" vertical="center"/>
    </xf>
    <xf numFmtId="3" fontId="40" fillId="0" borderId="56" xfId="95" applyNumberFormat="1" applyFont="1" applyFill="1" applyBorder="1" applyAlignment="1">
      <alignment horizontal="center" vertical="center" wrapText="1"/>
      <protection/>
    </xf>
    <xf numFmtId="0" fontId="5" fillId="52" borderId="57" xfId="95" applyFont="1" applyFill="1" applyBorder="1" applyAlignment="1">
      <alignment horizontal="center" vertical="center" wrapText="1"/>
      <protection/>
    </xf>
    <xf numFmtId="0" fontId="2" fillId="52" borderId="58" xfId="95" applyFont="1" applyFill="1" applyBorder="1" applyAlignment="1">
      <alignment horizontal="center" vertical="center" wrapText="1"/>
      <protection/>
    </xf>
    <xf numFmtId="3" fontId="61" fillId="0" borderId="59" xfId="95" applyNumberFormat="1" applyFont="1" applyFill="1" applyBorder="1" applyAlignment="1">
      <alignment horizontal="center" vertical="center" wrapText="1"/>
      <protection/>
    </xf>
    <xf numFmtId="3" fontId="2" fillId="52" borderId="57" xfId="95" applyNumberFormat="1" applyFont="1" applyFill="1" applyBorder="1" applyAlignment="1">
      <alignment horizontal="center" vertical="center" wrapText="1"/>
      <protection/>
    </xf>
    <xf numFmtId="4" fontId="89" fillId="50" borderId="57" xfId="0" applyNumberFormat="1" applyFont="1" applyFill="1" applyBorder="1" applyAlignment="1">
      <alignment horizontal="center" vertical="center"/>
    </xf>
    <xf numFmtId="4" fontId="89" fillId="0" borderId="58" xfId="0" applyNumberFormat="1" applyFont="1" applyFill="1" applyBorder="1" applyAlignment="1">
      <alignment horizontal="center" vertical="center"/>
    </xf>
    <xf numFmtId="4" fontId="89" fillId="52" borderId="58" xfId="0" applyNumberFormat="1" applyFont="1" applyFill="1" applyBorder="1" applyAlignment="1">
      <alignment horizontal="center" vertical="center"/>
    </xf>
    <xf numFmtId="4" fontId="89" fillId="51" borderId="58" xfId="0" applyNumberFormat="1" applyFont="1" applyFill="1" applyBorder="1" applyAlignment="1">
      <alignment horizontal="center" vertical="center"/>
    </xf>
    <xf numFmtId="4" fontId="2" fillId="0" borderId="58" xfId="95" applyNumberFormat="1" applyFont="1" applyFill="1" applyBorder="1" applyAlignment="1">
      <alignment horizontal="center" vertical="center"/>
      <protection/>
    </xf>
    <xf numFmtId="4" fontId="89" fillId="49" borderId="58" xfId="0" applyNumberFormat="1" applyFont="1" applyFill="1" applyBorder="1" applyAlignment="1">
      <alignment horizontal="center" vertical="center"/>
    </xf>
    <xf numFmtId="4" fontId="89" fillId="0" borderId="60" xfId="0" applyNumberFormat="1" applyFont="1" applyFill="1" applyBorder="1" applyAlignment="1">
      <alignment horizontal="center" vertical="center"/>
    </xf>
    <xf numFmtId="4" fontId="89" fillId="51" borderId="57" xfId="0" applyNumberFormat="1" applyFont="1" applyFill="1" applyBorder="1" applyAlignment="1">
      <alignment horizontal="center" vertical="center"/>
    </xf>
    <xf numFmtId="4" fontId="89" fillId="0" borderId="59" xfId="0" applyNumberFormat="1" applyFont="1" applyFill="1" applyBorder="1" applyAlignment="1">
      <alignment horizontal="center" vertical="center"/>
    </xf>
    <xf numFmtId="4" fontId="89" fillId="51" borderId="61" xfId="0" applyNumberFormat="1" applyFont="1" applyFill="1" applyBorder="1" applyAlignment="1">
      <alignment horizontal="center" vertical="center"/>
    </xf>
    <xf numFmtId="4" fontId="2" fillId="51" borderId="58" xfId="0" applyNumberFormat="1" applyFont="1" applyFill="1" applyBorder="1" applyAlignment="1">
      <alignment horizontal="center" vertical="center"/>
    </xf>
    <xf numFmtId="4" fontId="2" fillId="52" borderId="58" xfId="0" applyNumberFormat="1" applyFont="1" applyFill="1" applyBorder="1" applyAlignment="1">
      <alignment horizontal="center" vertical="center"/>
    </xf>
    <xf numFmtId="4" fontId="2" fillId="52" borderId="60" xfId="0" applyNumberFormat="1" applyFont="1" applyFill="1" applyBorder="1" applyAlignment="1">
      <alignment horizontal="center" vertical="center"/>
    </xf>
    <xf numFmtId="4" fontId="2" fillId="52" borderId="59" xfId="0" applyNumberFormat="1" applyFont="1" applyFill="1" applyBorder="1" applyAlignment="1">
      <alignment horizontal="center" vertical="center"/>
    </xf>
    <xf numFmtId="4" fontId="32" fillId="51" borderId="47" xfId="0" applyNumberFormat="1" applyFont="1" applyFill="1" applyBorder="1" applyAlignment="1">
      <alignment horizontal="center" vertical="center"/>
    </xf>
    <xf numFmtId="4" fontId="2" fillId="51" borderId="49" xfId="130" applyNumberFormat="1" applyFont="1" applyFill="1" applyBorder="1" applyAlignment="1">
      <alignment horizontal="center" vertical="center"/>
    </xf>
    <xf numFmtId="3" fontId="89" fillId="51" borderId="38" xfId="0" applyNumberFormat="1" applyFont="1" applyFill="1" applyBorder="1" applyAlignment="1">
      <alignment horizontal="center" vertical="center"/>
    </xf>
    <xf numFmtId="3" fontId="89" fillId="51" borderId="49" xfId="0" applyNumberFormat="1" applyFont="1" applyFill="1" applyBorder="1" applyAlignment="1">
      <alignment horizontal="center" vertical="center"/>
    </xf>
    <xf numFmtId="3" fontId="2" fillId="51" borderId="38" xfId="0" applyNumberFormat="1" applyFont="1" applyFill="1" applyBorder="1" applyAlignment="1">
      <alignment horizontal="center"/>
    </xf>
    <xf numFmtId="3" fontId="26" fillId="50" borderId="31" xfId="0" applyNumberFormat="1" applyFont="1" applyFill="1" applyBorder="1" applyAlignment="1">
      <alignment vertical="center"/>
    </xf>
    <xf numFmtId="4" fontId="2" fillId="53" borderId="0" xfId="95" applyNumberFormat="1" applyFont="1" applyFill="1" applyAlignment="1">
      <alignment vertical="center"/>
      <protection/>
    </xf>
    <xf numFmtId="3" fontId="2" fillId="52" borderId="62" xfId="95" applyNumberFormat="1" applyFont="1" applyFill="1" applyBorder="1" applyAlignment="1">
      <alignment horizontal="center" vertical="center" wrapText="1"/>
      <protection/>
    </xf>
    <xf numFmtId="4" fontId="2" fillId="52" borderId="39" xfId="95" applyNumberFormat="1" applyFont="1" applyFill="1" applyBorder="1" applyAlignment="1">
      <alignment horizontal="center" vertical="center" wrapText="1"/>
      <protection/>
    </xf>
    <xf numFmtId="4" fontId="2" fillId="52" borderId="31" xfId="95" applyNumberFormat="1" applyFont="1" applyFill="1" applyBorder="1" applyAlignment="1">
      <alignment horizontal="center" vertical="center" wrapText="1"/>
      <protection/>
    </xf>
    <xf numFmtId="3" fontId="33" fillId="0" borderId="63" xfId="95" applyNumberFormat="1" applyFont="1" applyFill="1" applyBorder="1" applyAlignment="1">
      <alignment horizontal="center" vertical="center"/>
      <protection/>
    </xf>
    <xf numFmtId="0" fontId="2" fillId="0" borderId="64" xfId="95" applyFont="1" applyFill="1" applyBorder="1" applyAlignment="1">
      <alignment horizontal="center"/>
      <protection/>
    </xf>
    <xf numFmtId="3" fontId="2" fillId="51" borderId="55" xfId="0" applyNumberFormat="1" applyFont="1" applyFill="1" applyBorder="1" applyAlignment="1">
      <alignment vertical="center" wrapText="1"/>
    </xf>
    <xf numFmtId="3" fontId="90" fillId="51" borderId="51" xfId="0" applyNumberFormat="1" applyFont="1" applyFill="1" applyBorder="1" applyAlignment="1">
      <alignment horizontal="center" vertical="center"/>
    </xf>
    <xf numFmtId="3" fontId="33" fillId="0" borderId="65" xfId="95" applyNumberFormat="1" applyFont="1" applyFill="1" applyBorder="1" applyAlignment="1">
      <alignment horizontal="center" vertical="center"/>
      <protection/>
    </xf>
    <xf numFmtId="0" fontId="2" fillId="0" borderId="38" xfId="95" applyFont="1" applyFill="1" applyBorder="1" applyAlignment="1">
      <alignment horizontal="center"/>
      <protection/>
    </xf>
    <xf numFmtId="4" fontId="89" fillId="51" borderId="62" xfId="0" applyNumberFormat="1" applyFont="1" applyFill="1" applyBorder="1" applyAlignment="1">
      <alignment horizontal="center" vertical="center"/>
    </xf>
    <xf numFmtId="4" fontId="89" fillId="52" borderId="66" xfId="0" applyNumberFormat="1" applyFont="1" applyFill="1" applyBorder="1" applyAlignment="1">
      <alignment horizontal="center" vertical="center"/>
    </xf>
    <xf numFmtId="4" fontId="89" fillId="52" borderId="67" xfId="0" applyNumberFormat="1" applyFont="1" applyFill="1" applyBorder="1" applyAlignment="1">
      <alignment horizontal="center" vertical="center"/>
    </xf>
    <xf numFmtId="4" fontId="89" fillId="52" borderId="65" xfId="0" applyNumberFormat="1" applyFont="1" applyFill="1" applyBorder="1" applyAlignment="1">
      <alignment horizontal="center" vertical="center"/>
    </xf>
    <xf numFmtId="0" fontId="2" fillId="0" borderId="0" xfId="95" applyFont="1" applyFill="1" applyAlignment="1">
      <alignment horizontal="center"/>
      <protection/>
    </xf>
    <xf numFmtId="0" fontId="89" fillId="52" borderId="47" xfId="95" applyFont="1" applyFill="1" applyBorder="1" applyAlignment="1">
      <alignment horizontal="center" vertical="center" wrapText="1"/>
      <protection/>
    </xf>
    <xf numFmtId="1" fontId="2" fillId="52" borderId="50" xfId="95" applyNumberFormat="1" applyFont="1" applyFill="1" applyBorder="1" applyAlignment="1">
      <alignment horizontal="center" vertical="center" wrapText="1"/>
      <protection/>
    </xf>
    <xf numFmtId="1" fontId="2" fillId="52" borderId="62" xfId="95" applyNumberFormat="1" applyFont="1" applyFill="1" applyBorder="1" applyAlignment="1">
      <alignment horizontal="center" vertical="center" wrapText="1"/>
      <protection/>
    </xf>
    <xf numFmtId="1" fontId="2" fillId="52" borderId="57" xfId="95" applyNumberFormat="1" applyFont="1" applyFill="1" applyBorder="1" applyAlignment="1">
      <alignment horizontal="center" vertical="center" wrapText="1"/>
      <protection/>
    </xf>
    <xf numFmtId="3" fontId="26" fillId="0" borderId="42" xfId="0" applyNumberFormat="1" applyFont="1" applyFill="1" applyBorder="1" applyAlignment="1">
      <alignment vertical="center"/>
    </xf>
    <xf numFmtId="0" fontId="51" fillId="0" borderId="0" xfId="93" applyFont="1" applyFill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3" fillId="42" borderId="68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26" fillId="0" borderId="0" xfId="95" applyNumberFormat="1" applyFont="1" applyFill="1" applyAlignment="1">
      <alignment horizontal="left" vertical="top" wrapText="1"/>
      <protection/>
    </xf>
    <xf numFmtId="49" fontId="26" fillId="0" borderId="0" xfId="95" applyNumberFormat="1" applyFont="1" applyFill="1" applyAlignment="1">
      <alignment horizontal="left" vertical="center"/>
      <protection/>
    </xf>
    <xf numFmtId="0" fontId="59" fillId="0" borderId="0" xfId="0" applyFont="1" applyFill="1" applyAlignment="1">
      <alignment horizontal="left" vertical="center"/>
    </xf>
    <xf numFmtId="0" fontId="39" fillId="0" borderId="0" xfId="95" applyFont="1" applyFill="1" applyAlignment="1">
      <alignment horizontal="center" vertical="center" wrapText="1"/>
      <protection/>
    </xf>
    <xf numFmtId="3" fontId="43" fillId="49" borderId="69" xfId="95" applyNumberFormat="1" applyFont="1" applyFill="1" applyBorder="1" applyAlignment="1">
      <alignment vertical="center" wrapText="1"/>
      <protection/>
    </xf>
    <xf numFmtId="3" fontId="43" fillId="49" borderId="55" xfId="95" applyNumberFormat="1" applyFont="1" applyFill="1" applyBorder="1" applyAlignment="1">
      <alignment vertical="center" wrapText="1"/>
      <protection/>
    </xf>
    <xf numFmtId="3" fontId="5" fillId="0" borderId="70" xfId="95" applyNumberFormat="1" applyFont="1" applyFill="1" applyBorder="1" applyAlignment="1">
      <alignment vertical="center" wrapText="1"/>
      <protection/>
    </xf>
    <xf numFmtId="3" fontId="5" fillId="0" borderId="53" xfId="95" applyNumberFormat="1" applyFont="1" applyFill="1" applyBorder="1" applyAlignment="1">
      <alignment vertical="center" wrapText="1"/>
      <protection/>
    </xf>
    <xf numFmtId="0" fontId="5" fillId="52" borderId="71" xfId="95" applyFont="1" applyFill="1" applyBorder="1" applyAlignment="1">
      <alignment horizontal="center" vertical="center" wrapText="1"/>
      <protection/>
    </xf>
    <xf numFmtId="0" fontId="5" fillId="52" borderId="72" xfId="95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left" vertical="center" wrapText="1"/>
    </xf>
    <xf numFmtId="1" fontId="2" fillId="52" borderId="73" xfId="95" applyNumberFormat="1" applyFont="1" applyFill="1" applyBorder="1" applyAlignment="1">
      <alignment horizontal="center" vertical="center" wrapText="1"/>
      <protection/>
    </xf>
    <xf numFmtId="1" fontId="2" fillId="52" borderId="74" xfId="95" applyNumberFormat="1" applyFont="1" applyFill="1" applyBorder="1" applyAlignment="1">
      <alignment horizontal="center" vertical="center" wrapText="1"/>
      <protection/>
    </xf>
    <xf numFmtId="3" fontId="5" fillId="0" borderId="75" xfId="95" applyNumberFormat="1" applyFont="1" applyFill="1" applyBorder="1" applyAlignment="1">
      <alignment vertical="center" wrapText="1"/>
      <protection/>
    </xf>
    <xf numFmtId="3" fontId="5" fillId="0" borderId="39" xfId="95" applyNumberFormat="1" applyFont="1" applyFill="1" applyBorder="1" applyAlignment="1">
      <alignment vertical="center" wrapText="1"/>
      <protection/>
    </xf>
    <xf numFmtId="49" fontId="43" fillId="52" borderId="76" xfId="95" applyNumberFormat="1" applyFont="1" applyFill="1" applyBorder="1" applyAlignment="1">
      <alignment horizontal="center" vertical="center" wrapText="1"/>
      <protection/>
    </xf>
    <xf numFmtId="49" fontId="43" fillId="52" borderId="55" xfId="95" applyNumberFormat="1" applyFont="1" applyFill="1" applyBorder="1" applyAlignment="1">
      <alignment horizontal="center" vertical="center" wrapText="1"/>
      <protection/>
    </xf>
    <xf numFmtId="0" fontId="41" fillId="0" borderId="63" xfId="95" applyFont="1" applyFill="1" applyBorder="1" applyAlignment="1">
      <alignment horizontal="center" vertical="center" wrapText="1"/>
      <protection/>
    </xf>
    <xf numFmtId="0" fontId="41" fillId="0" borderId="0" xfId="95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left" vertical="top"/>
    </xf>
    <xf numFmtId="3" fontId="2" fillId="52" borderId="73" xfId="95" applyNumberFormat="1" applyFont="1" applyFill="1" applyBorder="1" applyAlignment="1">
      <alignment horizontal="center" vertical="center" wrapText="1"/>
      <protection/>
    </xf>
    <xf numFmtId="3" fontId="2" fillId="52" borderId="74" xfId="95" applyNumberFormat="1" applyFont="1" applyFill="1" applyBorder="1" applyAlignment="1">
      <alignment horizontal="center" vertical="center" wrapText="1"/>
      <protection/>
    </xf>
    <xf numFmtId="49" fontId="42" fillId="54" borderId="29" xfId="95" applyNumberFormat="1" applyFont="1" applyFill="1" applyBorder="1" applyAlignment="1">
      <alignment horizontal="center" vertical="center"/>
      <protection/>
    </xf>
    <xf numFmtId="49" fontId="42" fillId="54" borderId="77" xfId="95" applyNumberFormat="1" applyFont="1" applyFill="1" applyBorder="1" applyAlignment="1">
      <alignment horizontal="center" vertical="center"/>
      <protection/>
    </xf>
    <xf numFmtId="49" fontId="42" fillId="54" borderId="78" xfId="95" applyNumberFormat="1" applyFont="1" applyFill="1" applyBorder="1" applyAlignment="1">
      <alignment horizontal="center" vertical="center"/>
      <protection/>
    </xf>
    <xf numFmtId="3" fontId="42" fillId="54" borderId="29" xfId="95" applyNumberFormat="1" applyFont="1" applyFill="1" applyBorder="1" applyAlignment="1">
      <alignment horizontal="center" vertical="center"/>
      <protection/>
    </xf>
    <xf numFmtId="3" fontId="42" fillId="54" borderId="77" xfId="95" applyNumberFormat="1" applyFont="1" applyFill="1" applyBorder="1" applyAlignment="1">
      <alignment horizontal="center" vertical="center"/>
      <protection/>
    </xf>
    <xf numFmtId="3" fontId="42" fillId="54" borderId="78" xfId="95" applyNumberFormat="1" applyFont="1" applyFill="1" applyBorder="1" applyAlignment="1">
      <alignment horizontal="center" vertical="center"/>
      <protection/>
    </xf>
    <xf numFmtId="0" fontId="5" fillId="52" borderId="79" xfId="95" applyFont="1" applyFill="1" applyBorder="1" applyAlignment="1">
      <alignment horizontal="center" vertical="center" wrapText="1"/>
      <protection/>
    </xf>
    <xf numFmtId="0" fontId="5" fillId="52" borderId="53" xfId="95" applyFont="1" applyFill="1" applyBorder="1" applyAlignment="1">
      <alignment horizontal="center" vertical="center" wrapText="1"/>
      <protection/>
    </xf>
    <xf numFmtId="3" fontId="2" fillId="0" borderId="30" xfId="95" applyNumberFormat="1" applyFont="1" applyFill="1" applyBorder="1" applyAlignment="1">
      <alignment vertical="center" wrapText="1"/>
      <protection/>
    </xf>
    <xf numFmtId="3" fontId="2" fillId="0" borderId="80" xfId="95" applyNumberFormat="1" applyFont="1" applyFill="1" applyBorder="1" applyAlignment="1">
      <alignment vertical="center" wrapText="1"/>
      <protection/>
    </xf>
    <xf numFmtId="3" fontId="41" fillId="0" borderId="73" xfId="95" applyNumberFormat="1" applyFont="1" applyFill="1" applyBorder="1" applyAlignment="1">
      <alignment horizontal="center" vertical="center" wrapText="1"/>
      <protection/>
    </xf>
    <xf numFmtId="3" fontId="41" fillId="0" borderId="81" xfId="95" applyNumberFormat="1" applyFont="1" applyFill="1" applyBorder="1" applyAlignment="1">
      <alignment horizontal="center" vertical="center" wrapText="1"/>
      <protection/>
    </xf>
    <xf numFmtId="3" fontId="41" fillId="0" borderId="74" xfId="95" applyNumberFormat="1" applyFont="1" applyFill="1" applyBorder="1" applyAlignment="1">
      <alignment horizontal="center" vertical="center" wrapText="1"/>
      <protection/>
    </xf>
    <xf numFmtId="3" fontId="41" fillId="0" borderId="34" xfId="95" applyNumberFormat="1" applyFont="1" applyFill="1" applyBorder="1" applyAlignment="1">
      <alignment horizontal="center" vertical="center" wrapText="1"/>
      <protection/>
    </xf>
    <xf numFmtId="3" fontId="41" fillId="0" borderId="63" xfId="95" applyNumberFormat="1" applyFont="1" applyFill="1" applyBorder="1" applyAlignment="1">
      <alignment horizontal="center" vertical="center" wrapText="1"/>
      <protection/>
    </xf>
    <xf numFmtId="3" fontId="41" fillId="0" borderId="82" xfId="9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6\&#1060;&#1072;&#1082;&#1090;\&#1041;&#1044;&#1044;&#1057;\&#1041;&#1044;&#1044;&#1057;%202016%20&#1075;.%20&#1085;&#1086;&#1074;&#1099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5\&#1060;&#1072;&#1082;&#1090;\&#1041;&#1044;&#1044;&#1057;\&#1041;&#1044;&#1044;&#1057;%202015%20&#1075;.%20&#1085;&#1086;&#1074;&#1099;&#108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6\&#1060;&#1072;&#1082;&#1090;%202016%20&#1075;&#1086;&#1076;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7\&#1055;&#1083;&#1072;&#1085;\&#1060;&#1080;&#1085;&#1072;&#1085;&#1089;&#1086;&#1074;&#1099;&#1081;%20&#1087;&#1083;&#1072;&#1085;%20&#1076;&#1083;&#1103;%20&#1082;&#1086;&#1088;&#1088;.%20&#1048;&#1055;%202017%20&#1075;&#1086;&#1076;&#1072;\&#1060;&#1080;&#1085;&#1072;&#1085;&#1089;&#1086;&#1074;&#1099;&#1077;_&#1087;&#1083;&#1072;&#1085;&#1099;_2017_&#1085;&#1072;_&#1089;&#1072;&#1081;&#1090;%20&#1091;&#1090;&#1074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5\&#1060;&#1072;&#1082;&#1090;%202015%20&#1075;&#1086;&#1076;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8\&#1087;&#1083;&#1072;&#1085;\&#1055;&#1083;&#1072;&#1085;%20&#1089;%20&#1085;&#1086;&#1074;&#1099;&#1084;%20&#1088;&#1072;&#1089;&#1087;&#1088;&#1077;&#1076;&#1077;&#1083;&#1077;&#1085;&#1080;&#1077;&#1084;\&#1060;&#1072;&#1082;&#1090;%202017%20&#1075;&#1086;&#1076;_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pova\Downloads\&#1041;&#1080;&#1079;&#1085;&#1077;&#1089;-&#1087;&#1083;&#1072;&#1085;%20&#1054;&#1054;&#1054;%20&#1043;&#1086;&#1088;&#1089;&#1077;&#1090;&#1080;_2019__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41;&#1044;&#1056;\2018\&#1060;&#1072;&#1082;&#1090;\&#1054;&#1090;&#1095;&#1077;&#1090;%20&#1087;&#1086;%20&#1092;&#1080;&#1085;&#1087;&#1083;&#1072;&#1085;&#1091;%202018_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ДДС"/>
    </sheetNames>
    <sheetDataSet>
      <sheetData sheetId="1">
        <row r="15">
          <cell r="BD15">
            <v>1789985.53415</v>
          </cell>
        </row>
        <row r="38">
          <cell r="BD38">
            <v>1611179.62608</v>
          </cell>
        </row>
        <row r="200">
          <cell r="BD200">
            <v>338189.85109</v>
          </cell>
        </row>
        <row r="209">
          <cell r="BD209">
            <v>525.5012300000001</v>
          </cell>
        </row>
        <row r="227">
          <cell r="BD227">
            <v>450</v>
          </cell>
        </row>
        <row r="233">
          <cell r="BD233">
            <v>0</v>
          </cell>
        </row>
        <row r="265">
          <cell r="BD265">
            <v>555.4046700001309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ДДС"/>
    </sheetNames>
    <sheetDataSet>
      <sheetData sheetId="1">
        <row r="15">
          <cell r="BD15">
            <v>1864455.73358</v>
          </cell>
        </row>
        <row r="38">
          <cell r="BD38">
            <v>1544891.01218</v>
          </cell>
        </row>
        <row r="205">
          <cell r="BD205">
            <v>118985.82562</v>
          </cell>
        </row>
        <row r="215">
          <cell r="BD215">
            <v>303684.10176999995</v>
          </cell>
        </row>
        <row r="233">
          <cell r="BD233">
            <v>1900</v>
          </cell>
        </row>
        <row r="239">
          <cell r="BD239">
            <v>130994.29008000002</v>
          </cell>
        </row>
        <row r="271">
          <cell r="BD271">
            <v>9750</v>
          </cell>
        </row>
        <row r="272">
          <cell r="G272">
            <v>5824.38804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6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ИТОГ по статьям с разб."/>
      <sheetName val="Для финплана"/>
      <sheetName val="БДР общ"/>
      <sheetName val="Лист8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Лист7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Смета для раскрытия (новая)"/>
    </sheetNames>
    <sheetDataSet>
      <sheetData sheetId="20">
        <row r="244">
          <cell r="S244">
            <v>65901.42317</v>
          </cell>
        </row>
        <row r="251">
          <cell r="S251">
            <v>-2616.4999443873203</v>
          </cell>
        </row>
        <row r="253">
          <cell r="S253">
            <v>137229.59738012706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1. (2)"/>
      <sheetName val="4.2. (2)"/>
      <sheetName val="4.3.  все оплаты"/>
      <sheetName val="4.3. деньги"/>
    </sheetNames>
    <sheetDataSet>
      <sheetData sheetId="0">
        <row r="60">
          <cell r="G60">
            <v>99.023</v>
          </cell>
        </row>
        <row r="64">
          <cell r="G64">
            <v>22.761638075130886</v>
          </cell>
        </row>
        <row r="67">
          <cell r="G67">
            <v>91.04655230052353</v>
          </cell>
        </row>
      </sheetData>
      <sheetData sheetId="2">
        <row r="51">
          <cell r="F51">
            <v>1291.7619337391163</v>
          </cell>
        </row>
        <row r="63">
          <cell r="F63">
            <v>257.6621180453873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ИТОГ по статьям с разб."/>
      <sheetName val="Для финплана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для проверки"/>
      <sheetName val="Смета для раскрытия (новая)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Форма 2(год) неправ. (по бух.)"/>
      <sheetName val="ГОД (для ДТР)"/>
      <sheetName val="Расходы с 91 кратко(год)"/>
      <sheetName val="2015-2017 годы"/>
      <sheetName val="Лист3"/>
      <sheetName val="Прочие доходы и расходы"/>
      <sheetName val="Лист1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</sheetNames>
    <sheetDataSet>
      <sheetData sheetId="18">
        <row r="244">
          <cell r="S244">
            <v>102170.80826</v>
          </cell>
        </row>
        <row r="251">
          <cell r="S251">
            <v>128726.33214130976</v>
          </cell>
        </row>
        <row r="253">
          <cell r="S253">
            <v>107264.51425904129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Лист6"/>
      <sheetName val="ИТОГ по статьям с разб."/>
      <sheetName val="Для финплана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</sheetNames>
    <sheetDataSet>
      <sheetData sheetId="20">
        <row r="251">
          <cell r="S251">
            <v>75783.8901865129</v>
          </cell>
        </row>
        <row r="253">
          <cell r="S253">
            <v>122645.66985123088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П-01"/>
      <sheetName val="Выручка"/>
      <sheetName val="Тех прис 2016"/>
      <sheetName val="Реестр исп дог. 2012-2014"/>
      <sheetName val="Итог выручки за 2016 год"/>
      <sheetName val="Итог выручки за 2015 год"/>
      <sheetName val="Выручка2"/>
      <sheetName val="первая сводная"/>
      <sheetName val="ТП 2018 год"/>
      <sheetName val="Лист 1"/>
      <sheetName val="ТП - план 2019"/>
      <sheetName val="Контрольные показатели по ТП"/>
      <sheetName val="Калькуляция_НР без тран_86-90"/>
      <sheetName val="Калькуляция ГАЗ УАЗ"/>
      <sheetName val="1 присоединение"/>
      <sheetName val="2018 по статьям с разб."/>
      <sheetName val="ЭП-04 янв"/>
      <sheetName val="ЭП-04 фев"/>
      <sheetName val="ЭП-04 мар"/>
      <sheetName val="ЭП-04 апр"/>
      <sheetName val="ЭП-04 май"/>
      <sheetName val="ЭП-04 июн"/>
      <sheetName val="ЭП-04 июл"/>
      <sheetName val="ЭП-04 авг"/>
      <sheetName val="ЭП-04 сен"/>
      <sheetName val="ЭП-04 окт"/>
      <sheetName val="ЭП-04 ноя"/>
      <sheetName val="ЭП-04 дек"/>
      <sheetName val="ЭП-04 1кв"/>
      <sheetName val="ЭП-04 2кв"/>
      <sheetName val="ЭП-04 3кв"/>
      <sheetName val="ЭП-04 4кв"/>
      <sheetName val="ЭП-04год"/>
      <sheetName val="Для финплана"/>
      <sheetName val="Расчет по потерям (план)"/>
      <sheetName val="Покупка потерь 11,3 %"/>
      <sheetName val="Покупка потерь 8,38 %"/>
      <sheetName val="Общий баланс э.э"/>
      <sheetName val="3.1 на 11,3 %"/>
      <sheetName val="Общий баланс э.э от Максарова В"/>
      <sheetName val="Расчет тарифов 11,3 %"/>
      <sheetName val="2016 Расчет тарифов 8,38%"/>
      <sheetName val="2017 Расчет тарифов 8,38%"/>
      <sheetName val="Форма 3.1"/>
      <sheetName val="2019 Расчет тарифов 8,38%"/>
      <sheetName val="Договорный объем передачи э.э"/>
      <sheetName val="Амортизация"/>
      <sheetName val="Фонд оплаты труда"/>
      <sheetName val="Фонд оплаты труда 2018"/>
      <sheetName val="ФОТ по счетам 2018"/>
      <sheetName val="Транспортные расходы"/>
      <sheetName val="Расходы на услуги связи"/>
      <sheetName val="Производственная программа"/>
      <sheetName val="Инвест программа 2015_2019"/>
      <sheetName val="Приобретение энергоресурсов"/>
    </sheetNames>
    <sheetDataSet>
      <sheetData sheetId="33">
        <row r="245">
          <cell r="S245">
            <v>43825.88571</v>
          </cell>
        </row>
        <row r="252">
          <cell r="S252">
            <v>45595.802510467</v>
          </cell>
        </row>
        <row r="254">
          <cell r="S254">
            <v>67206.46476599999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вижная энергетика 1"/>
      <sheetName val="ФЭМ (2)"/>
      <sheetName val="проч"/>
      <sheetName val="Росэнергоатом"/>
    </sheetNames>
    <sheetDataSet>
      <sheetData sheetId="1">
        <row r="103">
          <cell r="F103">
            <v>32.577721249999996</v>
          </cell>
        </row>
        <row r="110">
          <cell r="F110">
            <v>21.831914811308543</v>
          </cell>
        </row>
        <row r="112">
          <cell r="F112">
            <v>105.15385141488301</v>
          </cell>
        </row>
        <row r="249">
          <cell r="F249">
            <v>169.28</v>
          </cell>
        </row>
        <row r="261">
          <cell r="F261">
            <v>0</v>
          </cell>
        </row>
        <row r="298">
          <cell r="F298">
            <v>252.08771515537683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568" t="s">
        <v>383</v>
      </c>
      <c r="B1" s="569"/>
      <c r="C1" s="569"/>
      <c r="D1" s="569"/>
      <c r="E1" s="569"/>
      <c r="F1" s="569"/>
      <c r="G1" s="569"/>
    </row>
    <row r="2" spans="1:7" ht="16.5" thickBot="1">
      <c r="A2" s="69" t="s">
        <v>146</v>
      </c>
      <c r="B2" s="70" t="s">
        <v>384</v>
      </c>
      <c r="C2" s="71" t="s">
        <v>385</v>
      </c>
      <c r="D2" s="71" t="s">
        <v>386</v>
      </c>
      <c r="E2" s="71" t="s">
        <v>387</v>
      </c>
      <c r="F2" s="71" t="s">
        <v>388</v>
      </c>
      <c r="G2" s="71" t="s">
        <v>345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389</v>
      </c>
      <c r="B4" s="78" t="s">
        <v>390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391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392</v>
      </c>
      <c r="B6" s="83" t="s">
        <v>393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394</v>
      </c>
      <c r="B7" s="83" t="s">
        <v>395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396</v>
      </c>
      <c r="B8" s="78" t="s">
        <v>397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222</v>
      </c>
      <c r="B9" s="78" t="s">
        <v>398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391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392</v>
      </c>
      <c r="B11" s="83" t="s">
        <v>399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394</v>
      </c>
      <c r="B12" s="83" t="s">
        <v>148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400</v>
      </c>
      <c r="B13" s="83" t="s">
        <v>401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257</v>
      </c>
      <c r="B14" s="78" t="s">
        <v>154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328</v>
      </c>
      <c r="B15" s="78" t="s">
        <v>149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402</v>
      </c>
      <c r="B16" s="78" t="s">
        <v>403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404</v>
      </c>
      <c r="B17" s="78" t="s">
        <v>405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391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406</v>
      </c>
      <c r="B19" s="83" t="s">
        <v>407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408</v>
      </c>
      <c r="B20" s="83" t="s">
        <v>409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410</v>
      </c>
      <c r="B21" s="83" t="s">
        <v>411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412</v>
      </c>
      <c r="B22" s="78" t="s">
        <v>413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414</v>
      </c>
      <c r="B23" s="78" t="s">
        <v>415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222</v>
      </c>
      <c r="B24" s="83" t="s">
        <v>416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417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392</v>
      </c>
      <c r="B26" s="83" t="s">
        <v>418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394</v>
      </c>
      <c r="B27" s="99" t="s">
        <v>419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257</v>
      </c>
      <c r="B28" s="83" t="s">
        <v>420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417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421</v>
      </c>
      <c r="B30" s="83" t="s">
        <v>422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423</v>
      </c>
      <c r="B31" s="78" t="s">
        <v>424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425</v>
      </c>
      <c r="B32" s="78" t="s">
        <v>426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427</v>
      </c>
      <c r="B33" s="78" t="s">
        <v>428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429</v>
      </c>
      <c r="B34" s="78" t="s">
        <v>157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391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222</v>
      </c>
      <c r="B36" s="83" t="s">
        <v>158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257</v>
      </c>
      <c r="B37" s="83" t="s">
        <v>159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328</v>
      </c>
      <c r="B38" s="83" t="s">
        <v>160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402</v>
      </c>
      <c r="B39" s="83" t="s">
        <v>161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430</v>
      </c>
      <c r="B40" s="78" t="s">
        <v>431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222</v>
      </c>
      <c r="B41" s="108" t="s">
        <v>432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257</v>
      </c>
      <c r="B42" s="83" t="s">
        <v>433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434</v>
      </c>
      <c r="C43" s="90" t="s">
        <v>435</v>
      </c>
      <c r="D43" s="112" t="s">
        <v>436</v>
      </c>
      <c r="E43" s="112" t="s">
        <v>435</v>
      </c>
      <c r="F43" s="112" t="s">
        <v>435</v>
      </c>
      <c r="G43" s="80" t="e">
        <f>#N/A</f>
        <v>#N/A</v>
      </c>
    </row>
    <row r="44" spans="1:7" ht="15.75">
      <c r="A44" s="77" t="s">
        <v>437</v>
      </c>
      <c r="B44" s="78" t="s">
        <v>438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222</v>
      </c>
      <c r="B45" s="108" t="s">
        <v>439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257</v>
      </c>
      <c r="B46" s="83" t="s">
        <v>440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434</v>
      </c>
      <c r="C47" s="90" t="s">
        <v>435</v>
      </c>
      <c r="D47" s="112" t="s">
        <v>436</v>
      </c>
      <c r="E47" s="114" t="s">
        <v>436</v>
      </c>
      <c r="F47" s="112" t="s">
        <v>436</v>
      </c>
      <c r="G47" s="80" t="e">
        <f>#N/A</f>
        <v>#N/A</v>
      </c>
    </row>
    <row r="48" spans="1:7" ht="15.75">
      <c r="A48" s="77" t="s">
        <v>441</v>
      </c>
      <c r="B48" s="78" t="s">
        <v>442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443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222</v>
      </c>
      <c r="B50" s="83" t="s">
        <v>444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392</v>
      </c>
      <c r="B51" s="83" t="s">
        <v>445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257</v>
      </c>
      <c r="B52" s="83" t="s">
        <v>446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447</v>
      </c>
      <c r="B53" s="78" t="s">
        <v>448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449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222</v>
      </c>
      <c r="B55" s="83" t="s">
        <v>450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392</v>
      </c>
      <c r="B56" s="83" t="s">
        <v>445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257</v>
      </c>
      <c r="B57" s="83" t="s">
        <v>446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451</v>
      </c>
      <c r="B58" s="78" t="s">
        <v>452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453</v>
      </c>
      <c r="B59" s="78" t="s">
        <v>454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222</v>
      </c>
      <c r="B60" s="83" t="s">
        <v>455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257</v>
      </c>
      <c r="B61" s="83" t="s">
        <v>456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457</v>
      </c>
      <c r="B62" s="78" t="s">
        <v>458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459</v>
      </c>
      <c r="B63" s="78" t="s">
        <v>460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445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459</v>
      </c>
      <c r="B65" s="78" t="s">
        <v>461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462</v>
      </c>
      <c r="B66" s="78" t="s">
        <v>463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464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150</v>
      </c>
      <c r="C68" s="87"/>
      <c r="D68" s="91"/>
      <c r="E68" s="91"/>
      <c r="F68" s="91"/>
      <c r="G68" s="80"/>
    </row>
    <row r="69" spans="1:7" ht="15.75">
      <c r="A69" s="82" t="s">
        <v>222</v>
      </c>
      <c r="B69" s="83" t="s">
        <v>151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257</v>
      </c>
      <c r="B70" s="120" t="s">
        <v>465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466</v>
      </c>
    </row>
    <row r="71" spans="1:7" ht="15.75">
      <c r="A71" s="82" t="s">
        <v>328</v>
      </c>
      <c r="B71" s="83" t="s">
        <v>467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570" t="s">
        <v>468</v>
      </c>
      <c r="B72" s="570"/>
      <c r="C72" s="570"/>
      <c r="D72" s="570"/>
      <c r="E72" s="570"/>
      <c r="F72" s="570"/>
      <c r="G72" s="570"/>
    </row>
    <row r="73" spans="1:7" ht="15">
      <c r="A73" s="570"/>
      <c r="B73" s="570"/>
      <c r="C73" s="570"/>
      <c r="D73" s="570"/>
      <c r="E73" s="570"/>
      <c r="F73" s="570"/>
      <c r="G73" s="570"/>
    </row>
    <row r="74" spans="1:7" ht="15.75">
      <c r="A74" s="122" t="s">
        <v>469</v>
      </c>
      <c r="B74" s="122" t="s">
        <v>344</v>
      </c>
      <c r="C74" s="122" t="s">
        <v>470</v>
      </c>
      <c r="D74" s="122" t="s">
        <v>471</v>
      </c>
      <c r="E74" s="122" t="s">
        <v>472</v>
      </c>
      <c r="F74" s="122" t="s">
        <v>473</v>
      </c>
      <c r="G74" s="122" t="s">
        <v>345</v>
      </c>
    </row>
    <row r="75" spans="1:7" ht="15.75">
      <c r="A75" s="123"/>
      <c r="B75" s="123" t="s">
        <v>346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166</v>
      </c>
      <c r="B76" s="127" t="s">
        <v>347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163</v>
      </c>
      <c r="B77" s="127" t="s">
        <v>348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349</v>
      </c>
      <c r="B78" s="131" t="s">
        <v>350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351</v>
      </c>
      <c r="B79" s="127" t="s">
        <v>352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353</v>
      </c>
      <c r="B80" s="131" t="s">
        <v>354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355</v>
      </c>
      <c r="B81" s="127" t="s">
        <v>356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357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358</v>
      </c>
      <c r="B83" s="127" t="s">
        <v>359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357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360</v>
      </c>
      <c r="B85" s="127" t="s">
        <v>361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164</v>
      </c>
      <c r="B86" s="127" t="s">
        <v>362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363</v>
      </c>
      <c r="B87" s="131" t="s">
        <v>474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364</v>
      </c>
      <c r="B88" s="127" t="s">
        <v>365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366</v>
      </c>
      <c r="B89" s="127" t="s">
        <v>367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167</v>
      </c>
      <c r="B90" s="127" t="s">
        <v>368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185</v>
      </c>
      <c r="B91" s="127" t="s">
        <v>475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220</v>
      </c>
      <c r="B92" s="127" t="s">
        <v>369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221</v>
      </c>
      <c r="B93" s="127" t="s">
        <v>370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168</v>
      </c>
      <c r="B94" s="127" t="s">
        <v>371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169</v>
      </c>
      <c r="B95" s="127" t="s">
        <v>372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170</v>
      </c>
      <c r="B96" s="127" t="s">
        <v>373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176</v>
      </c>
      <c r="B97" s="127" t="s">
        <v>374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186</v>
      </c>
      <c r="B98" s="127" t="s">
        <v>375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376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377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378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379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187</v>
      </c>
      <c r="B103" s="127" t="s">
        <v>380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188</v>
      </c>
      <c r="B104" s="127" t="s">
        <v>381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189</v>
      </c>
      <c r="B105" s="127" t="s">
        <v>382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476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477</v>
      </c>
      <c r="C107" s="141"/>
      <c r="D107" s="136" t="s">
        <v>436</v>
      </c>
      <c r="E107" s="136" t="s">
        <v>436</v>
      </c>
      <c r="F107" s="136" t="s">
        <v>436</v>
      </c>
      <c r="G107" s="124" t="e">
        <f>#N/A</f>
        <v>#N/A</v>
      </c>
    </row>
    <row r="108" spans="1:7" ht="15.75">
      <c r="A108" s="138"/>
      <c r="B108" s="141" t="s">
        <v>478</v>
      </c>
      <c r="C108" s="141"/>
      <c r="D108" s="136" t="s">
        <v>436</v>
      </c>
      <c r="E108" s="136" t="s">
        <v>436</v>
      </c>
      <c r="F108" s="136" t="s">
        <v>436</v>
      </c>
      <c r="G108" s="124" t="e">
        <f>#N/A</f>
        <v>#N/A</v>
      </c>
    </row>
    <row r="109" spans="1:7" ht="15.75">
      <c r="A109" s="138"/>
      <c r="B109" s="141" t="s">
        <v>479</v>
      </c>
      <c r="C109" s="141"/>
      <c r="D109" s="136" t="s">
        <v>436</v>
      </c>
      <c r="E109" s="136" t="s">
        <v>436</v>
      </c>
      <c r="F109" s="136" t="s">
        <v>436</v>
      </c>
      <c r="G109" s="136" t="s">
        <v>436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480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481</v>
      </c>
      <c r="B113" s="149" t="s">
        <v>482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483</v>
      </c>
      <c r="B114" s="149" t="s">
        <v>484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485</v>
      </c>
      <c r="B115" s="149" t="s">
        <v>486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487</v>
      </c>
      <c r="B116" s="149" t="s">
        <v>488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489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490</v>
      </c>
      <c r="B119" s="149" t="s">
        <v>491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492</v>
      </c>
      <c r="B120" s="149" t="s">
        <v>493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570" t="s">
        <v>494</v>
      </c>
      <c r="B122" s="570"/>
      <c r="C122" s="570"/>
      <c r="D122" s="570"/>
      <c r="E122" s="570"/>
      <c r="F122" s="570"/>
      <c r="G122" s="570"/>
      <c r="H122" s="110"/>
      <c r="I122" s="110"/>
      <c r="J122" s="110"/>
      <c r="K122" s="110"/>
      <c r="L122" s="110"/>
    </row>
    <row r="123" spans="1:12" ht="15.75">
      <c r="A123" s="570"/>
      <c r="B123" s="570"/>
      <c r="C123" s="570"/>
      <c r="D123" s="570"/>
      <c r="E123" s="570"/>
      <c r="F123" s="570"/>
      <c r="G123" s="570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345</v>
      </c>
    </row>
    <row r="125" spans="1:7" ht="15.75">
      <c r="A125" s="153"/>
      <c r="B125" s="108" t="s">
        <v>495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496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497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498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499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500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501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502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496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497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498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499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500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503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504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505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506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426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507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508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509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510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511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512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513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514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499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515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516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517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512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513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518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499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519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520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521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522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523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511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524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525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526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511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527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528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529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208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530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531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532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533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534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535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536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531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537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538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539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540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541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542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345</v>
      </c>
      <c r="H190" s="199" t="s">
        <v>543</v>
      </c>
      <c r="I190" s="152"/>
    </row>
    <row r="191" spans="1:9" ht="15.75">
      <c r="A191" s="194"/>
      <c r="B191" s="200" t="s">
        <v>460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544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545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546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542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345</v>
      </c>
      <c r="H195" s="199" t="s">
        <v>543</v>
      </c>
      <c r="I195" s="152"/>
    </row>
    <row r="196" spans="1:9" ht="15.75">
      <c r="A196" s="205"/>
      <c r="B196" s="200" t="s">
        <v>442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547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548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571" t="s">
        <v>549</v>
      </c>
      <c r="I198" s="152"/>
    </row>
    <row r="199" spans="1:9" ht="15.75">
      <c r="A199" s="205"/>
      <c r="B199" s="209" t="s">
        <v>550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571"/>
      <c r="I199" s="152"/>
    </row>
    <row r="200" spans="1:9" ht="15.75">
      <c r="A200" s="205"/>
      <c r="B200" s="196" t="s">
        <v>551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552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542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345</v>
      </c>
      <c r="H203" s="199" t="s">
        <v>543</v>
      </c>
      <c r="I203" s="152"/>
    </row>
    <row r="204" spans="1:9" ht="15.75">
      <c r="A204" s="194"/>
      <c r="B204" s="200" t="s">
        <v>495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566" t="s">
        <v>553</v>
      </c>
      <c r="I204" s="152"/>
    </row>
    <row r="205" spans="1:9" ht="15.75">
      <c r="A205" s="194"/>
      <c r="B205" s="196" t="s">
        <v>501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566"/>
      <c r="I205" s="152"/>
    </row>
    <row r="206" spans="1:9" ht="15.75">
      <c r="A206" s="194"/>
      <c r="B206" s="196" t="s">
        <v>504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566"/>
      <c r="I206" s="152"/>
    </row>
    <row r="207" spans="1:9" ht="15.75">
      <c r="A207" s="194"/>
      <c r="B207" s="196" t="s">
        <v>505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566"/>
      <c r="I207" s="213"/>
    </row>
    <row r="208" spans="1:9" ht="15.75">
      <c r="A208" s="194"/>
      <c r="B208" s="196" t="s">
        <v>422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426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507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554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542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345</v>
      </c>
      <c r="H213" s="199" t="s">
        <v>543</v>
      </c>
      <c r="I213" s="152"/>
    </row>
    <row r="214" spans="1:9" ht="15.75">
      <c r="A214" s="205"/>
      <c r="B214" s="200" t="s">
        <v>555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556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557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558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542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345</v>
      </c>
      <c r="H219" s="199" t="s">
        <v>543</v>
      </c>
      <c r="I219" s="152"/>
    </row>
    <row r="220" spans="1:9" ht="15.75">
      <c r="A220" s="205"/>
      <c r="B220" s="219" t="s">
        <v>559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560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561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562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563</v>
      </c>
      <c r="I223" s="152"/>
    </row>
    <row r="224" spans="1:9" ht="15.75">
      <c r="A224" s="205"/>
      <c r="B224" s="219" t="s">
        <v>564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153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565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566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567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568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569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570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571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570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572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573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574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575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576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329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577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578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329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579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580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581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542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345</v>
      </c>
      <c r="H247" s="199" t="s">
        <v>543</v>
      </c>
      <c r="I247" s="152"/>
    </row>
    <row r="248" spans="1:9" ht="17.25">
      <c r="A248" s="205"/>
      <c r="B248" s="231" t="s">
        <v>582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583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584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585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586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587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585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586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588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589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590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591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592</v>
      </c>
      <c r="C261" s="239" t="s">
        <v>593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594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542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345</v>
      </c>
      <c r="H264" s="199" t="s">
        <v>543</v>
      </c>
      <c r="I264" s="152"/>
    </row>
    <row r="265" spans="1:9" ht="45">
      <c r="A265" s="194"/>
      <c r="B265" s="231" t="s">
        <v>595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596</v>
      </c>
      <c r="I265" s="152"/>
    </row>
    <row r="266" spans="1:9" ht="15.75">
      <c r="A266" s="194"/>
      <c r="B266" s="242" t="s">
        <v>597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598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599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600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601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602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603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604</v>
      </c>
      <c r="I273" s="152"/>
    </row>
    <row r="274" spans="1:9" ht="15.75">
      <c r="A274" s="194"/>
      <c r="B274" s="217" t="s">
        <v>605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605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606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607</v>
      </c>
      <c r="I277" s="152"/>
    </row>
    <row r="278" spans="1:9" ht="15.75">
      <c r="A278" s="254"/>
      <c r="B278" s="217" t="s">
        <v>608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70">
      <c r="A279" s="254"/>
      <c r="B279" s="252" t="s">
        <v>609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610</v>
      </c>
      <c r="I279" s="255"/>
    </row>
    <row r="280" spans="1:9" ht="31.5">
      <c r="A280" s="254"/>
      <c r="B280" s="252" t="s">
        <v>611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612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345</v>
      </c>
      <c r="H285" s="199" t="s">
        <v>543</v>
      </c>
      <c r="I285" s="152"/>
    </row>
    <row r="286" spans="1:9" ht="15.75">
      <c r="A286" s="254"/>
      <c r="B286" s="196" t="s">
        <v>613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567" t="s">
        <v>614</v>
      </c>
      <c r="I286" s="152"/>
    </row>
    <row r="287" spans="1:9" ht="15.75">
      <c r="A287" s="254"/>
      <c r="B287" s="196" t="s">
        <v>615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567"/>
      <c r="I287" s="152"/>
    </row>
    <row r="288" spans="1:9" ht="15.75">
      <c r="A288" s="254"/>
      <c r="B288" s="196" t="s">
        <v>616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567"/>
      <c r="I288" s="152"/>
    </row>
    <row r="289" spans="1:9" ht="15.75">
      <c r="A289" s="254"/>
      <c r="B289" s="257" t="s">
        <v>617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567"/>
      <c r="I289" s="152"/>
    </row>
    <row r="290" spans="1:9" ht="15.75">
      <c r="A290" s="254"/>
      <c r="B290" s="257" t="s">
        <v>399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567"/>
      <c r="I290" s="152"/>
    </row>
    <row r="291" spans="1:9" ht="15.75">
      <c r="A291" s="254"/>
      <c r="B291" s="196" t="s">
        <v>618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567"/>
      <c r="I291" s="152"/>
    </row>
    <row r="292" spans="1:9" ht="15.75">
      <c r="A292" s="254"/>
      <c r="B292" s="217" t="s">
        <v>619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620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{a60c7807-095d-4627-8b8b-ea1e7c41e798}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{5c26e802-9274-4372-8fed-b5d03b6b5893}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0c7807-095d-4627-8b8b-ea1e7c41e7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5c26e802-9274-4372-8fed-b5d03b6b58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6"/>
  <sheetViews>
    <sheetView tabSelected="1" view="pageBreakPreview" zoomScale="85" zoomScaleNormal="77" zoomScaleSheetLayoutView="85" workbookViewId="0" topLeftCell="A1">
      <selection activeCell="C23" sqref="C23:C24"/>
    </sheetView>
  </sheetViews>
  <sheetFormatPr defaultColWidth="10.28125" defaultRowHeight="15"/>
  <cols>
    <col min="1" max="1" width="10.28125" style="292" customWidth="1"/>
    <col min="2" max="2" width="10.140625" style="328" customWidth="1"/>
    <col min="3" max="3" width="85.28125" style="290" customWidth="1"/>
    <col min="4" max="4" width="13.421875" style="291" customWidth="1"/>
    <col min="5" max="5" width="17.28125" style="343" customWidth="1"/>
    <col min="6" max="6" width="16.8515625" style="344" customWidth="1"/>
    <col min="7" max="7" width="15.8515625" style="359" customWidth="1"/>
    <col min="8" max="8" width="19.8515625" style="359" customWidth="1"/>
    <col min="9" max="9" width="16.140625" style="359" customWidth="1"/>
    <col min="10" max="10" width="17.8515625" style="292" customWidth="1"/>
    <col min="11" max="11" width="17.00390625" style="292" customWidth="1"/>
    <col min="12" max="16384" width="10.28125" style="292" customWidth="1"/>
  </cols>
  <sheetData>
    <row r="1" spans="2:10" ht="15.75" customHeight="1">
      <c r="B1" s="575" t="s">
        <v>1138</v>
      </c>
      <c r="C1" s="575"/>
      <c r="D1" s="575"/>
      <c r="E1" s="575"/>
      <c r="F1" s="575"/>
      <c r="G1" s="575"/>
      <c r="H1" s="575"/>
      <c r="I1" s="575"/>
      <c r="J1" s="575"/>
    </row>
    <row r="2" spans="2:10" ht="15.75" customHeight="1">
      <c r="B2" s="575"/>
      <c r="C2" s="575"/>
      <c r="D2" s="575"/>
      <c r="E2" s="575"/>
      <c r="F2" s="575"/>
      <c r="G2" s="575"/>
      <c r="H2" s="575"/>
      <c r="I2" s="575"/>
      <c r="J2" s="575"/>
    </row>
    <row r="3" ht="15.75">
      <c r="J3" s="359"/>
    </row>
    <row r="4" spans="2:10" ht="18.75">
      <c r="B4" s="574" t="s">
        <v>1133</v>
      </c>
      <c r="C4" s="574"/>
      <c r="D4" s="574"/>
      <c r="E4" s="574"/>
      <c r="F4" s="574"/>
      <c r="G4" s="574"/>
      <c r="H4" s="574"/>
      <c r="I4" s="574"/>
      <c r="J4" s="574"/>
    </row>
    <row r="5" spans="3:10" ht="15.75">
      <c r="C5" s="293"/>
      <c r="J5" s="359"/>
    </row>
    <row r="6" spans="2:10" ht="18.75">
      <c r="B6" s="574" t="s">
        <v>1122</v>
      </c>
      <c r="C6" s="574"/>
      <c r="D6" s="574"/>
      <c r="E6" s="574"/>
      <c r="F6" s="574"/>
      <c r="G6" s="574"/>
      <c r="H6" s="574"/>
      <c r="I6" s="574"/>
      <c r="J6" s="574"/>
    </row>
    <row r="7" spans="2:10" ht="18.75">
      <c r="B7" s="574" t="s">
        <v>1139</v>
      </c>
      <c r="C7" s="574"/>
      <c r="D7" s="574"/>
      <c r="E7" s="574"/>
      <c r="F7" s="574"/>
      <c r="G7" s="574"/>
      <c r="H7" s="574"/>
      <c r="I7" s="574"/>
      <c r="J7" s="574"/>
    </row>
    <row r="8" spans="3:10" ht="18.75">
      <c r="C8" s="294"/>
      <c r="J8" s="359"/>
    </row>
    <row r="9" spans="2:10" ht="42" customHeight="1">
      <c r="B9" s="582" t="s">
        <v>1140</v>
      </c>
      <c r="C9" s="582"/>
      <c r="D9" s="582"/>
      <c r="E9" s="582"/>
      <c r="F9" s="582"/>
      <c r="G9" s="582"/>
      <c r="H9" s="582"/>
      <c r="I9" s="582"/>
      <c r="J9" s="582"/>
    </row>
    <row r="10" spans="2:9" ht="15.75" customHeight="1">
      <c r="B10" s="575"/>
      <c r="C10" s="575"/>
      <c r="D10" s="575"/>
      <c r="E10" s="575"/>
      <c r="F10" s="575"/>
      <c r="G10" s="575"/>
      <c r="H10" s="575"/>
      <c r="I10" s="575"/>
    </row>
    <row r="11" spans="2:9" ht="24" customHeight="1" hidden="1">
      <c r="B11" s="575"/>
      <c r="C11" s="575"/>
      <c r="D11" s="575"/>
      <c r="E11" s="575"/>
      <c r="F11" s="575"/>
      <c r="G11" s="575"/>
      <c r="H11" s="575"/>
      <c r="I11" s="575"/>
    </row>
    <row r="12" ht="15.75" hidden="1"/>
    <row r="13" spans="2:9" ht="21.75" customHeight="1" hidden="1">
      <c r="B13" s="574" t="s">
        <v>1133</v>
      </c>
      <c r="C13" s="574"/>
      <c r="D13" s="574"/>
      <c r="E13" s="574"/>
      <c r="F13" s="574"/>
      <c r="G13" s="574"/>
      <c r="H13" s="574"/>
      <c r="I13" s="574"/>
    </row>
    <row r="14" ht="15.75" hidden="1">
      <c r="C14" s="293" t="s">
        <v>756</v>
      </c>
    </row>
    <row r="15" spans="2:9" ht="15.75" customHeight="1" hidden="1">
      <c r="B15" s="574" t="s">
        <v>1122</v>
      </c>
      <c r="C15" s="574"/>
      <c r="D15" s="574"/>
      <c r="E15" s="574"/>
      <c r="F15" s="574"/>
      <c r="G15" s="574"/>
      <c r="H15" s="574"/>
      <c r="I15" s="574"/>
    </row>
    <row r="16" spans="2:9" ht="15.75" customHeight="1" hidden="1">
      <c r="B16" s="574" t="s">
        <v>1134</v>
      </c>
      <c r="C16" s="574"/>
      <c r="D16" s="574"/>
      <c r="E16" s="574"/>
      <c r="F16" s="574"/>
      <c r="G16" s="574"/>
      <c r="H16" s="574"/>
      <c r="I16" s="574"/>
    </row>
    <row r="17" ht="18.75" hidden="1">
      <c r="C17" s="294"/>
    </row>
    <row r="18" spans="2:9" ht="40.5" customHeight="1" hidden="1">
      <c r="B18" s="582" t="s">
        <v>1136</v>
      </c>
      <c r="C18" s="582"/>
      <c r="D18" s="582"/>
      <c r="E18" s="582"/>
      <c r="F18" s="582"/>
      <c r="G18" s="582"/>
      <c r="H18" s="582"/>
      <c r="I18" s="582"/>
    </row>
    <row r="19" spans="2:3" ht="15.75" hidden="1">
      <c r="B19" s="591" t="s">
        <v>755</v>
      </c>
      <c r="C19" s="591"/>
    </row>
    <row r="20" spans="2:6" ht="15.75" hidden="1">
      <c r="B20" s="329"/>
      <c r="C20" s="292"/>
      <c r="D20" s="292"/>
      <c r="E20" s="292"/>
      <c r="F20" s="359"/>
    </row>
    <row r="21" spans="2:6" ht="15.75" hidden="1">
      <c r="B21" s="329"/>
      <c r="C21" s="292"/>
      <c r="D21" s="292"/>
      <c r="E21" s="292"/>
      <c r="F21" s="359"/>
    </row>
    <row r="22" spans="2:9" ht="25.5" customHeight="1" thickBot="1">
      <c r="B22" s="589" t="s">
        <v>1071</v>
      </c>
      <c r="C22" s="589"/>
      <c r="D22" s="589"/>
      <c r="E22" s="589"/>
      <c r="F22" s="589"/>
      <c r="G22" s="589"/>
      <c r="H22" s="589"/>
      <c r="I22" s="590"/>
    </row>
    <row r="23" spans="1:10" ht="40.5" customHeight="1">
      <c r="A23" s="292" t="s">
        <v>435</v>
      </c>
      <c r="B23" s="587" t="s">
        <v>146</v>
      </c>
      <c r="C23" s="600" t="s">
        <v>147</v>
      </c>
      <c r="D23" s="580" t="s">
        <v>757</v>
      </c>
      <c r="E23" s="522">
        <v>2015</v>
      </c>
      <c r="F23" s="511">
        <v>2016</v>
      </c>
      <c r="G23" s="547">
        <v>2017</v>
      </c>
      <c r="H23" s="525">
        <v>2018</v>
      </c>
      <c r="I23" s="592">
        <v>2019</v>
      </c>
      <c r="J23" s="593"/>
    </row>
    <row r="24" spans="1:10" ht="80.25" customHeight="1">
      <c r="A24" s="292" t="s">
        <v>435</v>
      </c>
      <c r="B24" s="588"/>
      <c r="C24" s="601"/>
      <c r="D24" s="581"/>
      <c r="E24" s="523" t="s">
        <v>341</v>
      </c>
      <c r="F24" s="494" t="s">
        <v>341</v>
      </c>
      <c r="G24" s="494" t="s">
        <v>341</v>
      </c>
      <c r="H24" s="548" t="s">
        <v>341</v>
      </c>
      <c r="I24" s="549" t="s">
        <v>1141</v>
      </c>
      <c r="J24" s="495" t="s">
        <v>758</v>
      </c>
    </row>
    <row r="25" spans="1:10" s="295" customFormat="1" ht="16.5" thickBot="1">
      <c r="A25" s="295" t="s">
        <v>435</v>
      </c>
      <c r="B25" s="354">
        <v>1</v>
      </c>
      <c r="C25" s="355">
        <v>2</v>
      </c>
      <c r="D25" s="521">
        <v>3</v>
      </c>
      <c r="E25" s="524">
        <v>4</v>
      </c>
      <c r="F25" s="353">
        <v>5</v>
      </c>
      <c r="G25" s="385">
        <v>6</v>
      </c>
      <c r="H25" s="353">
        <v>7</v>
      </c>
      <c r="I25" s="550">
        <v>8</v>
      </c>
      <c r="J25" s="551">
        <v>9</v>
      </c>
    </row>
    <row r="26" spans="1:10" s="295" customFormat="1" ht="18.75" thickBot="1">
      <c r="A26" s="295" t="s">
        <v>435</v>
      </c>
      <c r="B26" s="594" t="s">
        <v>680</v>
      </c>
      <c r="C26" s="595"/>
      <c r="D26" s="595"/>
      <c r="E26" s="595"/>
      <c r="F26" s="595"/>
      <c r="G26" s="595"/>
      <c r="H26" s="595"/>
      <c r="I26" s="595"/>
      <c r="J26" s="596"/>
    </row>
    <row r="27" spans="1:10" s="340" customFormat="1" ht="15.75">
      <c r="A27" s="340" t="s">
        <v>435</v>
      </c>
      <c r="B27" s="414" t="s">
        <v>162</v>
      </c>
      <c r="C27" s="399" t="s">
        <v>56</v>
      </c>
      <c r="D27" s="496" t="s">
        <v>903</v>
      </c>
      <c r="E27" s="497">
        <f aca="true" t="shared" si="0" ref="E27:J27">E28+SUM(E32:E38)+E41</f>
        <v>1495.0221199745763</v>
      </c>
      <c r="F27" s="498">
        <f t="shared" si="0"/>
        <v>1483.5407506949155</v>
      </c>
      <c r="G27" s="499">
        <f t="shared" si="0"/>
        <v>1587.4553755508477</v>
      </c>
      <c r="H27" s="500">
        <f t="shared" si="0"/>
        <v>1677.0838376949152</v>
      </c>
      <c r="I27" s="526">
        <f t="shared" si="0"/>
        <v>1597.1759079296253</v>
      </c>
      <c r="J27" s="526">
        <f t="shared" si="0"/>
        <v>1724.144189969034</v>
      </c>
    </row>
    <row r="28" spans="2:10" s="295" customFormat="1" ht="15.75">
      <c r="B28" s="330" t="s">
        <v>163</v>
      </c>
      <c r="C28" s="282" t="s">
        <v>57</v>
      </c>
      <c r="D28" s="287" t="s">
        <v>903</v>
      </c>
      <c r="E28" s="369">
        <f aca="true" t="shared" si="1" ref="E28:J28">E29+E30+E31</f>
        <v>0</v>
      </c>
      <c r="F28" s="372">
        <f t="shared" si="1"/>
        <v>0</v>
      </c>
      <c r="G28" s="373">
        <f t="shared" si="1"/>
        <v>0</v>
      </c>
      <c r="H28" s="346">
        <f t="shared" si="1"/>
        <v>0</v>
      </c>
      <c r="I28" s="527">
        <f t="shared" si="1"/>
        <v>0</v>
      </c>
      <c r="J28" s="527">
        <f t="shared" si="1"/>
        <v>0</v>
      </c>
    </row>
    <row r="29" spans="2:10" s="295" customFormat="1" ht="31.5">
      <c r="B29" s="330" t="s">
        <v>349</v>
      </c>
      <c r="C29" s="283" t="s">
        <v>1056</v>
      </c>
      <c r="D29" s="287" t="s">
        <v>903</v>
      </c>
      <c r="E29" s="369"/>
      <c r="F29" s="372"/>
      <c r="G29" s="373"/>
      <c r="H29" s="346"/>
      <c r="I29" s="527"/>
      <c r="J29" s="527"/>
    </row>
    <row r="30" spans="2:10" s="295" customFormat="1" ht="31.5">
      <c r="B30" s="330" t="s">
        <v>351</v>
      </c>
      <c r="C30" s="283" t="s">
        <v>1057</v>
      </c>
      <c r="D30" s="287" t="s">
        <v>903</v>
      </c>
      <c r="E30" s="369"/>
      <c r="F30" s="372"/>
      <c r="G30" s="373"/>
      <c r="H30" s="346"/>
      <c r="I30" s="527"/>
      <c r="J30" s="527"/>
    </row>
    <row r="31" spans="2:10" s="295" customFormat="1" ht="31.5">
      <c r="B31" s="330" t="s">
        <v>353</v>
      </c>
      <c r="C31" s="283" t="s">
        <v>1042</v>
      </c>
      <c r="D31" s="287" t="s">
        <v>903</v>
      </c>
      <c r="E31" s="369"/>
      <c r="F31" s="372"/>
      <c r="G31" s="373"/>
      <c r="H31" s="346"/>
      <c r="I31" s="527"/>
      <c r="J31" s="527"/>
    </row>
    <row r="32" spans="2:10" s="295" customFormat="1" ht="15.75">
      <c r="B32" s="330" t="s">
        <v>164</v>
      </c>
      <c r="C32" s="282" t="s">
        <v>96</v>
      </c>
      <c r="D32" s="287" t="s">
        <v>903</v>
      </c>
      <c r="E32" s="369"/>
      <c r="F32" s="372"/>
      <c r="G32" s="373"/>
      <c r="H32" s="346"/>
      <c r="I32" s="527"/>
      <c r="J32" s="527"/>
    </row>
    <row r="33" spans="1:10" s="295" customFormat="1" ht="15.75">
      <c r="A33" s="295" t="s">
        <v>435</v>
      </c>
      <c r="B33" s="330" t="s">
        <v>167</v>
      </c>
      <c r="C33" s="402" t="s">
        <v>1102</v>
      </c>
      <c r="D33" s="449" t="s">
        <v>903</v>
      </c>
      <c r="E33" s="450">
        <v>1072.878756</v>
      </c>
      <c r="F33" s="501">
        <v>1062.968617983051</v>
      </c>
      <c r="G33" s="501">
        <v>1171.882436567797</v>
      </c>
      <c r="H33" s="451">
        <v>1257.677888279661</v>
      </c>
      <c r="I33" s="528">
        <v>1200.629543714032</v>
      </c>
      <c r="J33" s="528">
        <v>1353.2293200000001</v>
      </c>
    </row>
    <row r="34" spans="2:10" s="295" customFormat="1" ht="15.75">
      <c r="B34" s="330" t="s">
        <v>185</v>
      </c>
      <c r="C34" s="282" t="s">
        <v>97</v>
      </c>
      <c r="D34" s="287" t="s">
        <v>903</v>
      </c>
      <c r="E34" s="369"/>
      <c r="F34" s="372"/>
      <c r="G34" s="373"/>
      <c r="H34" s="346"/>
      <c r="I34" s="527"/>
      <c r="J34" s="527"/>
    </row>
    <row r="35" spans="1:11" s="295" customFormat="1" ht="15.75">
      <c r="A35" s="295" t="s">
        <v>435</v>
      </c>
      <c r="B35" s="330" t="s">
        <v>221</v>
      </c>
      <c r="C35" s="402" t="s">
        <v>1103</v>
      </c>
      <c r="D35" s="449" t="s">
        <v>903</v>
      </c>
      <c r="E35" s="450">
        <v>129.18587473728815</v>
      </c>
      <c r="F35" s="501">
        <v>160.13034653389832</v>
      </c>
      <c r="G35" s="501">
        <v>155.739864559322</v>
      </c>
      <c r="H35" s="451">
        <v>130.28567607627122</v>
      </c>
      <c r="I35" s="528">
        <v>138.45141165254236</v>
      </c>
      <c r="J35" s="528">
        <v>102.229552216</v>
      </c>
      <c r="K35" s="546"/>
    </row>
    <row r="36" spans="2:10" s="295" customFormat="1" ht="15.75">
      <c r="B36" s="330" t="s">
        <v>231</v>
      </c>
      <c r="C36" s="282" t="s">
        <v>1104</v>
      </c>
      <c r="D36" s="287" t="s">
        <v>903</v>
      </c>
      <c r="E36" s="369"/>
      <c r="F36" s="372"/>
      <c r="G36" s="373"/>
      <c r="H36" s="346"/>
      <c r="I36" s="527"/>
      <c r="J36" s="527"/>
    </row>
    <row r="37" spans="2:10" s="295" customFormat="1" ht="15.75">
      <c r="B37" s="330" t="s">
        <v>896</v>
      </c>
      <c r="C37" s="282" t="s">
        <v>104</v>
      </c>
      <c r="D37" s="287" t="s">
        <v>903</v>
      </c>
      <c r="E37" s="369"/>
      <c r="F37" s="372"/>
      <c r="G37" s="373"/>
      <c r="H37" s="346"/>
      <c r="I37" s="527"/>
      <c r="J37" s="527"/>
    </row>
    <row r="38" spans="2:10" s="295" customFormat="1" ht="31.5">
      <c r="B38" s="330" t="s">
        <v>897</v>
      </c>
      <c r="C38" s="283" t="s">
        <v>973</v>
      </c>
      <c r="D38" s="287" t="s">
        <v>903</v>
      </c>
      <c r="E38" s="369">
        <f aca="true" t="shared" si="2" ref="E38:J38">E39+E40</f>
        <v>0</v>
      </c>
      <c r="F38" s="372">
        <f t="shared" si="2"/>
        <v>0</v>
      </c>
      <c r="G38" s="373">
        <f t="shared" si="2"/>
        <v>0</v>
      </c>
      <c r="H38" s="346">
        <f t="shared" si="2"/>
        <v>0</v>
      </c>
      <c r="I38" s="527">
        <f t="shared" si="2"/>
        <v>0</v>
      </c>
      <c r="J38" s="527">
        <f t="shared" si="2"/>
        <v>0</v>
      </c>
    </row>
    <row r="39" spans="2:10" s="295" customFormat="1" ht="15.75">
      <c r="B39" s="330" t="s">
        <v>20</v>
      </c>
      <c r="C39" s="284" t="s">
        <v>797</v>
      </c>
      <c r="D39" s="287" t="s">
        <v>903</v>
      </c>
      <c r="E39" s="369"/>
      <c r="F39" s="372"/>
      <c r="G39" s="373"/>
      <c r="H39" s="346"/>
      <c r="I39" s="527"/>
      <c r="J39" s="527"/>
    </row>
    <row r="40" spans="2:10" s="295" customFormat="1" ht="15.75">
      <c r="B40" s="330" t="s">
        <v>21</v>
      </c>
      <c r="C40" s="284" t="s">
        <v>785</v>
      </c>
      <c r="D40" s="287" t="s">
        <v>903</v>
      </c>
      <c r="E40" s="369"/>
      <c r="F40" s="372"/>
      <c r="G40" s="373"/>
      <c r="H40" s="346"/>
      <c r="I40" s="527"/>
      <c r="J40" s="527"/>
    </row>
    <row r="41" spans="1:10" s="295" customFormat="1" ht="15.75">
      <c r="A41" s="295" t="s">
        <v>435</v>
      </c>
      <c r="B41" s="330" t="s">
        <v>898</v>
      </c>
      <c r="C41" s="402" t="s">
        <v>1105</v>
      </c>
      <c r="D41" s="449" t="s">
        <v>903</v>
      </c>
      <c r="E41" s="450">
        <v>292.95748923728814</v>
      </c>
      <c r="F41" s="501">
        <v>260.44178617796615</v>
      </c>
      <c r="G41" s="501">
        <v>259.8330744237288</v>
      </c>
      <c r="H41" s="451">
        <v>289.120273338983</v>
      </c>
      <c r="I41" s="528">
        <v>258.0949525630508</v>
      </c>
      <c r="J41" s="528">
        <v>268.68531775303387</v>
      </c>
    </row>
    <row r="42" spans="1:10" s="340" customFormat="1" ht="31.5">
      <c r="A42" s="340" t="s">
        <v>435</v>
      </c>
      <c r="B42" s="413" t="s">
        <v>165</v>
      </c>
      <c r="C42" s="410" t="s">
        <v>58</v>
      </c>
      <c r="D42" s="435" t="s">
        <v>903</v>
      </c>
      <c r="E42" s="436">
        <f aca="true" t="shared" si="3" ref="E42:J42">E43+SUM(E47:E53)+E56</f>
        <v>1252.6028428930001</v>
      </c>
      <c r="F42" s="437">
        <f t="shared" si="3"/>
        <v>1337.6397910330002</v>
      </c>
      <c r="G42" s="438">
        <f t="shared" si="3"/>
        <v>1386.864078347</v>
      </c>
      <c r="H42" s="437">
        <f t="shared" si="3"/>
        <v>1543.1429778430002</v>
      </c>
      <c r="I42" s="529">
        <f t="shared" si="3"/>
        <v>1443.3747175539709</v>
      </c>
      <c r="J42" s="529">
        <f t="shared" si="3"/>
        <v>1581.138852861996</v>
      </c>
    </row>
    <row r="43" spans="2:10" s="295" customFormat="1" ht="15.75">
      <c r="B43" s="330" t="s">
        <v>169</v>
      </c>
      <c r="C43" s="282" t="s">
        <v>57</v>
      </c>
      <c r="D43" s="287" t="s">
        <v>903</v>
      </c>
      <c r="E43" s="369">
        <f aca="true" t="shared" si="4" ref="E43:J43">E44+E45+E46</f>
        <v>0</v>
      </c>
      <c r="F43" s="351">
        <f t="shared" si="4"/>
        <v>0</v>
      </c>
      <c r="G43" s="369">
        <f t="shared" si="4"/>
        <v>0</v>
      </c>
      <c r="H43" s="351">
        <f t="shared" si="4"/>
        <v>0</v>
      </c>
      <c r="I43" s="530">
        <f t="shared" si="4"/>
        <v>0</v>
      </c>
      <c r="J43" s="530">
        <f t="shared" si="4"/>
        <v>0</v>
      </c>
    </row>
    <row r="44" spans="2:10" s="295" customFormat="1" ht="31.5">
      <c r="B44" s="330" t="s">
        <v>996</v>
      </c>
      <c r="C44" s="141" t="s">
        <v>1056</v>
      </c>
      <c r="D44" s="287" t="s">
        <v>903</v>
      </c>
      <c r="E44" s="369"/>
      <c r="F44" s="346"/>
      <c r="G44" s="375"/>
      <c r="H44" s="346"/>
      <c r="I44" s="527"/>
      <c r="J44" s="527"/>
    </row>
    <row r="45" spans="2:10" s="295" customFormat="1" ht="31.5">
      <c r="B45" s="330" t="s">
        <v>997</v>
      </c>
      <c r="C45" s="141" t="s">
        <v>1057</v>
      </c>
      <c r="D45" s="287" t="s">
        <v>903</v>
      </c>
      <c r="E45" s="369"/>
      <c r="F45" s="346"/>
      <c r="G45" s="375"/>
      <c r="H45" s="346"/>
      <c r="I45" s="527"/>
      <c r="J45" s="527"/>
    </row>
    <row r="46" spans="2:10" s="295" customFormat="1" ht="31.5">
      <c r="B46" s="330" t="s">
        <v>1002</v>
      </c>
      <c r="C46" s="141" t="s">
        <v>1042</v>
      </c>
      <c r="D46" s="287" t="s">
        <v>903</v>
      </c>
      <c r="E46" s="369"/>
      <c r="F46" s="346"/>
      <c r="G46" s="375"/>
      <c r="H46" s="346"/>
      <c r="I46" s="527"/>
      <c r="J46" s="527"/>
    </row>
    <row r="47" spans="2:10" s="295" customFormat="1" ht="15.75">
      <c r="B47" s="330" t="s">
        <v>170</v>
      </c>
      <c r="C47" s="282" t="s">
        <v>96</v>
      </c>
      <c r="D47" s="287" t="s">
        <v>903</v>
      </c>
      <c r="E47" s="369"/>
      <c r="F47" s="346"/>
      <c r="G47" s="375"/>
      <c r="H47" s="346"/>
      <c r="I47" s="527"/>
      <c r="J47" s="527"/>
    </row>
    <row r="48" spans="1:10" s="295" customFormat="1" ht="15.75">
      <c r="A48" s="295" t="s">
        <v>435</v>
      </c>
      <c r="B48" s="330" t="s">
        <v>176</v>
      </c>
      <c r="C48" s="402" t="s">
        <v>1102</v>
      </c>
      <c r="D48" s="449" t="s">
        <v>903</v>
      </c>
      <c r="E48" s="450">
        <v>939.3671707243135</v>
      </c>
      <c r="F48" s="451">
        <v>1067.9783263847942</v>
      </c>
      <c r="G48" s="451">
        <v>1095.6129747107095</v>
      </c>
      <c r="H48" s="451">
        <v>1241.9122845872198</v>
      </c>
      <c r="I48" s="528">
        <v>1181.3747175539709</v>
      </c>
      <c r="J48" s="528">
        <v>1313.6998286084</v>
      </c>
    </row>
    <row r="49" spans="2:10" s="295" customFormat="1" ht="15.75">
      <c r="B49" s="330" t="s">
        <v>186</v>
      </c>
      <c r="C49" s="282" t="s">
        <v>97</v>
      </c>
      <c r="D49" s="287" t="s">
        <v>903</v>
      </c>
      <c r="E49" s="369"/>
      <c r="F49" s="346"/>
      <c r="G49" s="375"/>
      <c r="H49" s="346"/>
      <c r="I49" s="527"/>
      <c r="J49" s="527"/>
    </row>
    <row r="50" spans="1:10" s="295" customFormat="1" ht="15.75">
      <c r="A50" s="295" t="s">
        <v>435</v>
      </c>
      <c r="B50" s="330" t="s">
        <v>187</v>
      </c>
      <c r="C50" s="402" t="s">
        <v>1103</v>
      </c>
      <c r="D50" s="449" t="s">
        <v>903</v>
      </c>
      <c r="E50" s="450">
        <v>21.495846880039135</v>
      </c>
      <c r="F50" s="451">
        <v>22.269393517347112</v>
      </c>
      <c r="G50" s="451">
        <v>32.84316221186853</v>
      </c>
      <c r="H50" s="451">
        <v>26.439596749999996</v>
      </c>
      <c r="I50" s="528">
        <v>22</v>
      </c>
      <c r="J50" s="528">
        <v>36.31330019999999</v>
      </c>
    </row>
    <row r="51" spans="2:10" s="295" customFormat="1" ht="15.75">
      <c r="B51" s="330" t="s">
        <v>188</v>
      </c>
      <c r="C51" s="282" t="s">
        <v>1104</v>
      </c>
      <c r="D51" s="287" t="s">
        <v>903</v>
      </c>
      <c r="E51" s="369"/>
      <c r="F51" s="346"/>
      <c r="G51" s="375"/>
      <c r="H51" s="346"/>
      <c r="I51" s="527"/>
      <c r="J51" s="527"/>
    </row>
    <row r="52" spans="2:10" s="295" customFormat="1" ht="15.75">
      <c r="B52" s="330" t="s">
        <v>189</v>
      </c>
      <c r="C52" s="282" t="s">
        <v>104</v>
      </c>
      <c r="D52" s="287" t="s">
        <v>903</v>
      </c>
      <c r="E52" s="369"/>
      <c r="F52" s="346"/>
      <c r="G52" s="375"/>
      <c r="H52" s="346"/>
      <c r="I52" s="527"/>
      <c r="J52" s="527"/>
    </row>
    <row r="53" spans="2:10" s="295" customFormat="1" ht="31.5">
      <c r="B53" s="330" t="s">
        <v>190</v>
      </c>
      <c r="C53" s="283" t="s">
        <v>973</v>
      </c>
      <c r="D53" s="287" t="s">
        <v>903</v>
      </c>
      <c r="E53" s="369">
        <f aca="true" t="shared" si="5" ref="E53:J53">E54+E55</f>
        <v>0</v>
      </c>
      <c r="F53" s="346">
        <f t="shared" si="5"/>
        <v>0</v>
      </c>
      <c r="G53" s="375">
        <f t="shared" si="5"/>
        <v>0</v>
      </c>
      <c r="H53" s="346">
        <f t="shared" si="5"/>
        <v>0</v>
      </c>
      <c r="I53" s="527">
        <f t="shared" si="5"/>
        <v>0</v>
      </c>
      <c r="J53" s="527">
        <f t="shared" si="5"/>
        <v>0</v>
      </c>
    </row>
    <row r="54" spans="2:10" s="295" customFormat="1" ht="15.75">
      <c r="B54" s="330" t="s">
        <v>22</v>
      </c>
      <c r="C54" s="141" t="s">
        <v>797</v>
      </c>
      <c r="D54" s="287" t="s">
        <v>903</v>
      </c>
      <c r="E54" s="369"/>
      <c r="F54" s="346"/>
      <c r="G54" s="375"/>
      <c r="H54" s="346"/>
      <c r="I54" s="527"/>
      <c r="J54" s="527"/>
    </row>
    <row r="55" spans="2:10" s="295" customFormat="1" ht="15.75">
      <c r="B55" s="330" t="s">
        <v>23</v>
      </c>
      <c r="C55" s="141" t="s">
        <v>785</v>
      </c>
      <c r="D55" s="287" t="s">
        <v>903</v>
      </c>
      <c r="E55" s="369"/>
      <c r="F55" s="346"/>
      <c r="G55" s="375"/>
      <c r="H55" s="346"/>
      <c r="I55" s="527"/>
      <c r="J55" s="527"/>
    </row>
    <row r="56" spans="1:11" s="295" customFormat="1" ht="15.75">
      <c r="A56" s="295" t="s">
        <v>435</v>
      </c>
      <c r="B56" s="330" t="s">
        <v>191</v>
      </c>
      <c r="C56" s="402" t="s">
        <v>1105</v>
      </c>
      <c r="D56" s="449" t="s">
        <v>903</v>
      </c>
      <c r="E56" s="450">
        <v>291.7398252886474</v>
      </c>
      <c r="F56" s="451">
        <v>247.3920711308588</v>
      </c>
      <c r="G56" s="451">
        <v>258.40794142442206</v>
      </c>
      <c r="H56" s="451">
        <v>274.79109650578033</v>
      </c>
      <c r="I56" s="528">
        <v>240</v>
      </c>
      <c r="J56" s="528">
        <v>231.12572405359595</v>
      </c>
      <c r="K56" s="431"/>
    </row>
    <row r="57" spans="1:10" s="295" customFormat="1" ht="15.75">
      <c r="A57" s="295" t="s">
        <v>435</v>
      </c>
      <c r="B57" s="413" t="s">
        <v>995</v>
      </c>
      <c r="C57" s="400" t="s">
        <v>59</v>
      </c>
      <c r="D57" s="435" t="s">
        <v>903</v>
      </c>
      <c r="E57" s="436">
        <f aca="true" t="shared" si="6" ref="E57:J57">E58+E59+E64+E65</f>
        <v>438.23529898999993</v>
      </c>
      <c r="F57" s="437">
        <f t="shared" si="6"/>
        <v>455.368818603</v>
      </c>
      <c r="G57" s="438">
        <f t="shared" si="6"/>
        <v>450.84211588</v>
      </c>
      <c r="H57" s="437">
        <f t="shared" si="6"/>
        <v>532.87299474</v>
      </c>
      <c r="I57" s="529">
        <f t="shared" si="6"/>
        <v>421.3643842397865</v>
      </c>
      <c r="J57" s="529">
        <f t="shared" si="6"/>
        <v>511.375178130179</v>
      </c>
    </row>
    <row r="58" spans="2:10" s="295" customFormat="1" ht="15.75">
      <c r="B58" s="330" t="s">
        <v>996</v>
      </c>
      <c r="C58" s="141" t="s">
        <v>1092</v>
      </c>
      <c r="D58" s="287" t="s">
        <v>903</v>
      </c>
      <c r="E58" s="369"/>
      <c r="F58" s="346"/>
      <c r="G58" s="375"/>
      <c r="H58" s="346"/>
      <c r="I58" s="527"/>
      <c r="J58" s="527"/>
    </row>
    <row r="59" spans="1:10" s="295" customFormat="1" ht="15.75">
      <c r="A59" s="295" t="s">
        <v>435</v>
      </c>
      <c r="B59" s="330" t="s">
        <v>997</v>
      </c>
      <c r="C59" s="284" t="s">
        <v>1093</v>
      </c>
      <c r="D59" s="287" t="s">
        <v>903</v>
      </c>
      <c r="E59" s="369">
        <f aca="true" t="shared" si="7" ref="E59:J59">E60+E63</f>
        <v>225.87321065999996</v>
      </c>
      <c r="F59" s="346">
        <f t="shared" si="7"/>
        <v>245.54833146000004</v>
      </c>
      <c r="G59" s="375">
        <f t="shared" si="7"/>
        <v>222.24060143</v>
      </c>
      <c r="H59" s="346">
        <f t="shared" si="7"/>
        <v>359.44081606</v>
      </c>
      <c r="I59" s="527">
        <f t="shared" si="7"/>
        <v>282.11977951645315</v>
      </c>
      <c r="J59" s="527">
        <f t="shared" si="7"/>
        <v>391.154137981099</v>
      </c>
    </row>
    <row r="60" spans="1:10" s="295" customFormat="1" ht="31.5">
      <c r="A60" s="295" t="s">
        <v>435</v>
      </c>
      <c r="B60" s="330" t="s">
        <v>998</v>
      </c>
      <c r="C60" s="286" t="s">
        <v>799</v>
      </c>
      <c r="D60" s="287" t="s">
        <v>903</v>
      </c>
      <c r="E60" s="369">
        <f aca="true" t="shared" si="8" ref="E60:J60">E61+E62</f>
        <v>222.31024715999996</v>
      </c>
      <c r="F60" s="346">
        <f t="shared" si="8"/>
        <v>241.76426906000003</v>
      </c>
      <c r="G60" s="375">
        <f t="shared" si="8"/>
        <v>219.04596499</v>
      </c>
      <c r="H60" s="346">
        <f t="shared" si="8"/>
        <v>355.73744390999997</v>
      </c>
      <c r="I60" s="527">
        <f t="shared" si="8"/>
        <v>278.33571711645317</v>
      </c>
      <c r="J60" s="527">
        <f t="shared" si="8"/>
        <v>386.821747981099</v>
      </c>
    </row>
    <row r="61" spans="1:10" s="295" customFormat="1" ht="31.5">
      <c r="A61" s="295" t="s">
        <v>435</v>
      </c>
      <c r="B61" s="330" t="s">
        <v>999</v>
      </c>
      <c r="C61" s="403" t="s">
        <v>669</v>
      </c>
      <c r="D61" s="449" t="s">
        <v>903</v>
      </c>
      <c r="E61" s="450">
        <v>222.31024715999996</v>
      </c>
      <c r="F61" s="451">
        <v>241.76426906000003</v>
      </c>
      <c r="G61" s="453">
        <v>219.04596499</v>
      </c>
      <c r="H61" s="451">
        <v>355.73744390999997</v>
      </c>
      <c r="I61" s="528">
        <v>278.33571711645317</v>
      </c>
      <c r="J61" s="528">
        <v>386.821747981099</v>
      </c>
    </row>
    <row r="62" spans="2:10" s="295" customFormat="1" ht="15.75">
      <c r="B62" s="330" t="s">
        <v>1000</v>
      </c>
      <c r="C62" s="289" t="s">
        <v>798</v>
      </c>
      <c r="D62" s="287" t="s">
        <v>903</v>
      </c>
      <c r="E62" s="369"/>
      <c r="F62" s="346"/>
      <c r="G62" s="375"/>
      <c r="H62" s="346"/>
      <c r="I62" s="527"/>
      <c r="J62" s="527"/>
    </row>
    <row r="63" spans="1:10" s="295" customFormat="1" ht="15.75">
      <c r="A63" s="295" t="s">
        <v>435</v>
      </c>
      <c r="B63" s="330" t="s">
        <v>1001</v>
      </c>
      <c r="C63" s="286" t="s">
        <v>759</v>
      </c>
      <c r="D63" s="287" t="s">
        <v>903</v>
      </c>
      <c r="E63" s="369">
        <v>3.5629635</v>
      </c>
      <c r="F63" s="346">
        <v>3.7840623999999994</v>
      </c>
      <c r="G63" s="346">
        <v>3.1946364399999996</v>
      </c>
      <c r="H63" s="346">
        <v>3.70337215</v>
      </c>
      <c r="I63" s="527">
        <v>3.7840623999999994</v>
      </c>
      <c r="J63" s="527">
        <v>4.332389999999999</v>
      </c>
    </row>
    <row r="64" spans="1:11" s="295" customFormat="1" ht="15.75">
      <c r="A64" s="295" t="s">
        <v>435</v>
      </c>
      <c r="B64" s="330" t="s">
        <v>1002</v>
      </c>
      <c r="C64" s="284" t="s">
        <v>1094</v>
      </c>
      <c r="D64" s="287" t="s">
        <v>903</v>
      </c>
      <c r="E64" s="369">
        <v>156.25367176999998</v>
      </c>
      <c r="F64" s="346">
        <v>148.0861817</v>
      </c>
      <c r="G64" s="346">
        <v>157.17652879000002</v>
      </c>
      <c r="H64" s="346">
        <v>159.93616287</v>
      </c>
      <c r="I64" s="527">
        <v>82.24460472333334</v>
      </c>
      <c r="J64" s="527">
        <v>107.36473446908</v>
      </c>
      <c r="K64" s="431"/>
    </row>
    <row r="65" spans="1:10" s="295" customFormat="1" ht="15.75">
      <c r="A65" s="295" t="s">
        <v>435</v>
      </c>
      <c r="B65" s="330" t="s">
        <v>1003</v>
      </c>
      <c r="C65" s="404" t="s">
        <v>1095</v>
      </c>
      <c r="D65" s="287" t="s">
        <v>903</v>
      </c>
      <c r="E65" s="369">
        <v>56.10841656</v>
      </c>
      <c r="F65" s="346">
        <v>61.734305443</v>
      </c>
      <c r="G65" s="346">
        <v>71.42498566</v>
      </c>
      <c r="H65" s="346">
        <v>13.496015810000003</v>
      </c>
      <c r="I65" s="527">
        <v>57</v>
      </c>
      <c r="J65" s="527">
        <v>12.85630568</v>
      </c>
    </row>
    <row r="66" spans="1:10" s="340" customFormat="1" ht="15.75">
      <c r="A66" s="340" t="s">
        <v>435</v>
      </c>
      <c r="B66" s="413" t="s">
        <v>1004</v>
      </c>
      <c r="C66" s="400" t="s">
        <v>60</v>
      </c>
      <c r="D66" s="435" t="s">
        <v>903</v>
      </c>
      <c r="E66" s="436">
        <f aca="true" t="shared" si="9" ref="E66:J66">SUM(E67:E71)</f>
        <v>50.35339372</v>
      </c>
      <c r="F66" s="437">
        <f t="shared" si="9"/>
        <v>53.405722559999994</v>
      </c>
      <c r="G66" s="438">
        <f t="shared" si="9"/>
        <v>53.345046407</v>
      </c>
      <c r="H66" s="437">
        <f t="shared" si="9"/>
        <v>51.50663285</v>
      </c>
      <c r="I66" s="529">
        <f t="shared" si="9"/>
        <v>47.63187322666668</v>
      </c>
      <c r="J66" s="529">
        <f t="shared" si="9"/>
        <v>72.44649687</v>
      </c>
    </row>
    <row r="67" spans="2:10" s="295" customFormat="1" ht="31.5">
      <c r="B67" s="330" t="s">
        <v>1005</v>
      </c>
      <c r="C67" s="141" t="s">
        <v>887</v>
      </c>
      <c r="D67" s="287" t="s">
        <v>903</v>
      </c>
      <c r="E67" s="369"/>
      <c r="F67" s="346"/>
      <c r="G67" s="375"/>
      <c r="H67" s="346"/>
      <c r="I67" s="527"/>
      <c r="J67" s="527"/>
    </row>
    <row r="68" spans="2:10" s="295" customFormat="1" ht="31.5">
      <c r="B68" s="330" t="s">
        <v>1006</v>
      </c>
      <c r="C68" s="141" t="s">
        <v>889</v>
      </c>
      <c r="D68" s="287" t="s">
        <v>903</v>
      </c>
      <c r="E68" s="369"/>
      <c r="F68" s="346"/>
      <c r="G68" s="375"/>
      <c r="H68" s="346"/>
      <c r="I68" s="527"/>
      <c r="J68" s="527"/>
    </row>
    <row r="69" spans="2:10" s="295" customFormat="1" ht="15.75">
      <c r="B69" s="330" t="s">
        <v>1007</v>
      </c>
      <c r="C69" s="284" t="s">
        <v>98</v>
      </c>
      <c r="D69" s="287" t="s">
        <v>903</v>
      </c>
      <c r="E69" s="369"/>
      <c r="F69" s="346"/>
      <c r="G69" s="375"/>
      <c r="H69" s="346"/>
      <c r="I69" s="527"/>
      <c r="J69" s="527"/>
    </row>
    <row r="70" spans="2:10" s="295" customFormat="1" ht="15.75">
      <c r="B70" s="330" t="s">
        <v>1008</v>
      </c>
      <c r="C70" s="284" t="s">
        <v>118</v>
      </c>
      <c r="D70" s="287" t="s">
        <v>903</v>
      </c>
      <c r="E70" s="369"/>
      <c r="F70" s="346"/>
      <c r="G70" s="375"/>
      <c r="H70" s="346"/>
      <c r="I70" s="527"/>
      <c r="J70" s="527"/>
    </row>
    <row r="71" spans="1:10" s="295" customFormat="1" ht="15.75">
      <c r="A71" s="295" t="s">
        <v>435</v>
      </c>
      <c r="B71" s="330" t="s">
        <v>1009</v>
      </c>
      <c r="C71" s="284" t="s">
        <v>670</v>
      </c>
      <c r="D71" s="287" t="s">
        <v>903</v>
      </c>
      <c r="E71" s="369">
        <v>50.35339372</v>
      </c>
      <c r="F71" s="346">
        <v>53.405722559999994</v>
      </c>
      <c r="G71" s="346">
        <v>53.345046407</v>
      </c>
      <c r="H71" s="346">
        <v>51.50663285</v>
      </c>
      <c r="I71" s="527">
        <v>47.63187322666668</v>
      </c>
      <c r="J71" s="527">
        <v>72.44649687</v>
      </c>
    </row>
    <row r="72" spans="1:10" s="340" customFormat="1" ht="15.75">
      <c r="A72" s="340" t="s">
        <v>435</v>
      </c>
      <c r="B72" s="413" t="s">
        <v>1010</v>
      </c>
      <c r="C72" s="400" t="s">
        <v>976</v>
      </c>
      <c r="D72" s="435" t="s">
        <v>903</v>
      </c>
      <c r="E72" s="436">
        <v>506.73138201999996</v>
      </c>
      <c r="F72" s="437">
        <v>576.60246257</v>
      </c>
      <c r="G72" s="437">
        <v>630.90355147</v>
      </c>
      <c r="H72" s="437">
        <v>692.07476353</v>
      </c>
      <c r="I72" s="529">
        <v>642.8180096196633</v>
      </c>
      <c r="J72" s="529">
        <v>736.5800263808035</v>
      </c>
    </row>
    <row r="73" spans="1:10" s="340" customFormat="1" ht="15.75">
      <c r="A73" s="340" t="s">
        <v>435</v>
      </c>
      <c r="B73" s="413" t="s">
        <v>1011</v>
      </c>
      <c r="C73" s="400" t="s">
        <v>977</v>
      </c>
      <c r="D73" s="435" t="s">
        <v>903</v>
      </c>
      <c r="E73" s="436">
        <v>163.34158692000003</v>
      </c>
      <c r="F73" s="437">
        <v>162.62878677999998</v>
      </c>
      <c r="G73" s="437">
        <v>153.37082637</v>
      </c>
      <c r="H73" s="437">
        <v>166.02312258</v>
      </c>
      <c r="I73" s="529">
        <v>151.61278381485457</v>
      </c>
      <c r="J73" s="529">
        <v>169.1300851170721</v>
      </c>
    </row>
    <row r="74" spans="1:10" s="340" customFormat="1" ht="15.75">
      <c r="A74" s="340" t="s">
        <v>435</v>
      </c>
      <c r="B74" s="413" t="s">
        <v>1012</v>
      </c>
      <c r="C74" s="400" t="s">
        <v>61</v>
      </c>
      <c r="D74" s="435" t="s">
        <v>903</v>
      </c>
      <c r="E74" s="436">
        <f aca="true" t="shared" si="10" ref="E74:J74">E75+E76</f>
        <v>12.29577961</v>
      </c>
      <c r="F74" s="437">
        <f t="shared" si="10"/>
        <v>12.427720490000004</v>
      </c>
      <c r="G74" s="437">
        <f t="shared" si="10"/>
        <v>14.01416822</v>
      </c>
      <c r="H74" s="437">
        <f t="shared" si="10"/>
        <v>25.72141143</v>
      </c>
      <c r="I74" s="529">
        <f t="shared" si="10"/>
        <v>12.22118549</v>
      </c>
      <c r="J74" s="529">
        <f t="shared" si="10"/>
        <v>16.381011175660646</v>
      </c>
    </row>
    <row r="75" spans="1:10" s="340" customFormat="1" ht="15.75">
      <c r="A75" s="340" t="s">
        <v>435</v>
      </c>
      <c r="B75" s="330" t="s">
        <v>262</v>
      </c>
      <c r="C75" s="284" t="s">
        <v>951</v>
      </c>
      <c r="D75" s="432" t="s">
        <v>903</v>
      </c>
      <c r="E75" s="369">
        <v>11.06103558</v>
      </c>
      <c r="F75" s="360">
        <v>11.445595490000004</v>
      </c>
      <c r="G75" s="360">
        <v>12.95179191</v>
      </c>
      <c r="H75" s="346">
        <v>24.54428411</v>
      </c>
      <c r="I75" s="531">
        <v>11.44559549</v>
      </c>
      <c r="J75" s="531">
        <v>15.211927365660648</v>
      </c>
    </row>
    <row r="76" spans="1:10" s="340" customFormat="1" ht="15.75">
      <c r="A76" s="340" t="s">
        <v>435</v>
      </c>
      <c r="B76" s="330" t="s">
        <v>948</v>
      </c>
      <c r="C76" s="284" t="s">
        <v>213</v>
      </c>
      <c r="D76" s="432" t="s">
        <v>903</v>
      </c>
      <c r="E76" s="369">
        <v>1.2347440299999999</v>
      </c>
      <c r="F76" s="360">
        <v>0.982125</v>
      </c>
      <c r="G76" s="360">
        <v>1.0623763099999999</v>
      </c>
      <c r="H76" s="346">
        <v>1.17712732</v>
      </c>
      <c r="I76" s="531">
        <v>0.77559</v>
      </c>
      <c r="J76" s="531">
        <v>1.16908381</v>
      </c>
    </row>
    <row r="77" spans="1:10" s="340" customFormat="1" ht="15.75">
      <c r="A77" s="340" t="s">
        <v>435</v>
      </c>
      <c r="B77" s="413" t="s">
        <v>1013</v>
      </c>
      <c r="C77" s="400" t="s">
        <v>62</v>
      </c>
      <c r="D77" s="435" t="s">
        <v>903</v>
      </c>
      <c r="E77" s="436">
        <f aca="true" t="shared" si="11" ref="E77:J77">E78+E79+E80</f>
        <v>81.64540163299999</v>
      </c>
      <c r="F77" s="437">
        <f t="shared" si="11"/>
        <v>77.20628003</v>
      </c>
      <c r="G77" s="437">
        <f t="shared" si="11"/>
        <v>84.50823439</v>
      </c>
      <c r="H77" s="437">
        <f t="shared" si="11"/>
        <v>74.944052713</v>
      </c>
      <c r="I77" s="529">
        <f t="shared" si="11"/>
        <v>116.62696568</v>
      </c>
      <c r="J77" s="529">
        <f t="shared" si="11"/>
        <v>69.52101518828059</v>
      </c>
    </row>
    <row r="78" spans="1:10" s="340" customFormat="1" ht="15.75">
      <c r="A78" s="340" t="s">
        <v>435</v>
      </c>
      <c r="B78" s="330" t="s">
        <v>1014</v>
      </c>
      <c r="C78" s="284" t="s">
        <v>671</v>
      </c>
      <c r="D78" s="432" t="s">
        <v>903</v>
      </c>
      <c r="E78" s="369">
        <v>44.64013611299999</v>
      </c>
      <c r="F78" s="360">
        <v>31.65117871</v>
      </c>
      <c r="G78" s="360">
        <v>37.39742803</v>
      </c>
      <c r="H78" s="346">
        <v>32.811424863000006</v>
      </c>
      <c r="I78" s="531">
        <v>71.14</v>
      </c>
      <c r="J78" s="531">
        <v>28.372942280360004</v>
      </c>
    </row>
    <row r="79" spans="1:10" s="340" customFormat="1" ht="15.75" customHeight="1">
      <c r="A79" s="340" t="s">
        <v>435</v>
      </c>
      <c r="B79" s="330" t="s">
        <v>1015</v>
      </c>
      <c r="C79" s="284" t="s">
        <v>672</v>
      </c>
      <c r="D79" s="432" t="s">
        <v>903</v>
      </c>
      <c r="E79" s="369">
        <v>25.373989459999997</v>
      </c>
      <c r="F79" s="512">
        <v>35.97971828</v>
      </c>
      <c r="G79" s="360">
        <v>30.70497052</v>
      </c>
      <c r="H79" s="346">
        <v>28.39510044</v>
      </c>
      <c r="I79" s="531">
        <v>35.91158263999999</v>
      </c>
      <c r="J79" s="531">
        <v>34.261838277920575</v>
      </c>
    </row>
    <row r="80" spans="1:11" s="340" customFormat="1" ht="16.5" thickBot="1">
      <c r="A80" s="340" t="s">
        <v>435</v>
      </c>
      <c r="B80" s="331" t="s">
        <v>1016</v>
      </c>
      <c r="C80" s="284" t="s">
        <v>673</v>
      </c>
      <c r="D80" s="433" t="s">
        <v>903</v>
      </c>
      <c r="E80" s="370">
        <v>11.63127606</v>
      </c>
      <c r="F80" s="361">
        <v>9.57538304</v>
      </c>
      <c r="G80" s="361">
        <v>16.405835839999998</v>
      </c>
      <c r="H80" s="346">
        <v>13.737527409999998</v>
      </c>
      <c r="I80" s="532">
        <v>9.57538304</v>
      </c>
      <c r="J80" s="532">
        <v>6.88623463</v>
      </c>
      <c r="K80" s="431"/>
    </row>
    <row r="81" spans="1:10" s="340" customFormat="1" ht="15.75">
      <c r="A81" s="340" t="s">
        <v>435</v>
      </c>
      <c r="B81" s="414" t="s">
        <v>1017</v>
      </c>
      <c r="C81" s="415" t="s">
        <v>1022</v>
      </c>
      <c r="D81" s="439" t="s">
        <v>903</v>
      </c>
      <c r="E81" s="440"/>
      <c r="F81" s="441"/>
      <c r="G81" s="442"/>
      <c r="H81" s="441"/>
      <c r="I81" s="533"/>
      <c r="J81" s="533"/>
    </row>
    <row r="82" spans="1:10" s="340" customFormat="1" ht="15.75">
      <c r="A82" s="340" t="s">
        <v>435</v>
      </c>
      <c r="B82" s="330" t="s">
        <v>1018</v>
      </c>
      <c r="C82" s="284" t="s">
        <v>214</v>
      </c>
      <c r="D82" s="432" t="s">
        <v>903</v>
      </c>
      <c r="E82" s="369">
        <v>122.19013512000001</v>
      </c>
      <c r="F82" s="360">
        <v>125.05701568</v>
      </c>
      <c r="G82" s="374">
        <v>132.98986867</v>
      </c>
      <c r="H82" s="346">
        <v>127.33922842999999</v>
      </c>
      <c r="I82" s="531">
        <v>142.89561968000004</v>
      </c>
      <c r="J82" s="531">
        <v>135.1195</v>
      </c>
    </row>
    <row r="83" spans="1:10" s="340" customFormat="1" ht="15.75">
      <c r="A83" s="340" t="s">
        <v>435</v>
      </c>
      <c r="B83" s="330" t="s">
        <v>1019</v>
      </c>
      <c r="C83" s="284" t="s">
        <v>215</v>
      </c>
      <c r="D83" s="432" t="s">
        <v>903</v>
      </c>
      <c r="E83" s="369"/>
      <c r="F83" s="360"/>
      <c r="G83" s="374"/>
      <c r="H83" s="360"/>
      <c r="I83" s="531"/>
      <c r="J83" s="531"/>
    </row>
    <row r="84" spans="1:11" s="340" customFormat="1" ht="16.5" thickBot="1">
      <c r="A84" s="340" t="s">
        <v>435</v>
      </c>
      <c r="B84" s="332" t="s">
        <v>1020</v>
      </c>
      <c r="C84" s="284" t="s">
        <v>155</v>
      </c>
      <c r="D84" s="434" t="s">
        <v>903</v>
      </c>
      <c r="E84" s="371">
        <v>150.61349217</v>
      </c>
      <c r="F84" s="362">
        <v>163.08452755300002</v>
      </c>
      <c r="G84" s="362">
        <v>194.34858452000003</v>
      </c>
      <c r="H84" s="348">
        <v>195.83052560000002</v>
      </c>
      <c r="I84" s="534">
        <v>165</v>
      </c>
      <c r="J84" s="534">
        <v>195.8305256</v>
      </c>
      <c r="K84" s="431"/>
    </row>
    <row r="85" spans="1:10" s="340" customFormat="1" ht="15.75">
      <c r="A85" s="340" t="s">
        <v>435</v>
      </c>
      <c r="B85" s="416" t="s">
        <v>172</v>
      </c>
      <c r="C85" s="399" t="s">
        <v>113</v>
      </c>
      <c r="D85" s="443" t="s">
        <v>903</v>
      </c>
      <c r="E85" s="444">
        <f>E91+E93+E99</f>
        <v>242.4192770815763</v>
      </c>
      <c r="F85" s="445">
        <f>F27-F42</f>
        <v>145.9009596619153</v>
      </c>
      <c r="G85" s="446">
        <f>G27-G42</f>
        <v>200.59129720384772</v>
      </c>
      <c r="H85" s="441">
        <f>H27-H42</f>
        <v>133.9408598519151</v>
      </c>
      <c r="I85" s="535">
        <f>I27-I42</f>
        <v>153.80119037565441</v>
      </c>
      <c r="J85" s="535">
        <f>J27-J42</f>
        <v>143.00533710703803</v>
      </c>
    </row>
    <row r="86" spans="2:10" s="295" customFormat="1" ht="15.75">
      <c r="B86" s="330" t="s">
        <v>193</v>
      </c>
      <c r="C86" s="282" t="s">
        <v>57</v>
      </c>
      <c r="D86" s="287" t="s">
        <v>903</v>
      </c>
      <c r="E86" s="369">
        <f aca="true" t="shared" si="12" ref="E86:J86">E87+E88+E89</f>
        <v>0</v>
      </c>
      <c r="F86" s="346">
        <f t="shared" si="12"/>
        <v>0</v>
      </c>
      <c r="G86" s="375">
        <f t="shared" si="12"/>
        <v>0</v>
      </c>
      <c r="H86" s="346">
        <f t="shared" si="12"/>
        <v>0</v>
      </c>
      <c r="I86" s="527">
        <f t="shared" si="12"/>
        <v>0</v>
      </c>
      <c r="J86" s="527">
        <f t="shared" si="12"/>
        <v>0</v>
      </c>
    </row>
    <row r="87" spans="2:10" s="295" customFormat="1" ht="31.5">
      <c r="B87" s="330" t="s">
        <v>987</v>
      </c>
      <c r="C87" s="141" t="s">
        <v>1056</v>
      </c>
      <c r="D87" s="287" t="s">
        <v>903</v>
      </c>
      <c r="E87" s="369"/>
      <c r="F87" s="346"/>
      <c r="G87" s="375"/>
      <c r="H87" s="346"/>
      <c r="I87" s="527"/>
      <c r="J87" s="527"/>
    </row>
    <row r="88" spans="2:10" s="295" customFormat="1" ht="31.5">
      <c r="B88" s="330" t="s">
        <v>988</v>
      </c>
      <c r="C88" s="141" t="s">
        <v>1057</v>
      </c>
      <c r="D88" s="287" t="s">
        <v>903</v>
      </c>
      <c r="E88" s="369"/>
      <c r="F88" s="346"/>
      <c r="G88" s="375"/>
      <c r="H88" s="346"/>
      <c r="I88" s="527"/>
      <c r="J88" s="527"/>
    </row>
    <row r="89" spans="2:10" s="295" customFormat="1" ht="31.5">
      <c r="B89" s="330" t="s">
        <v>989</v>
      </c>
      <c r="C89" s="141" t="s">
        <v>1042</v>
      </c>
      <c r="D89" s="287" t="s">
        <v>903</v>
      </c>
      <c r="E89" s="369"/>
      <c r="F89" s="346"/>
      <c r="G89" s="375"/>
      <c r="H89" s="346"/>
      <c r="I89" s="527"/>
      <c r="J89" s="527"/>
    </row>
    <row r="90" spans="2:10" s="295" customFormat="1" ht="15.75">
      <c r="B90" s="330" t="s">
        <v>194</v>
      </c>
      <c r="C90" s="282" t="s">
        <v>96</v>
      </c>
      <c r="D90" s="287" t="s">
        <v>903</v>
      </c>
      <c r="E90" s="369"/>
      <c r="F90" s="346"/>
      <c r="G90" s="375"/>
      <c r="H90" s="346"/>
      <c r="I90" s="527"/>
      <c r="J90" s="527"/>
    </row>
    <row r="91" spans="1:10" s="295" customFormat="1" ht="15.75">
      <c r="A91" s="295" t="s">
        <v>435</v>
      </c>
      <c r="B91" s="330" t="s">
        <v>904</v>
      </c>
      <c r="C91" s="402" t="s">
        <v>1102</v>
      </c>
      <c r="D91" s="449" t="s">
        <v>903</v>
      </c>
      <c r="E91" s="450">
        <v>133.51158527568663</v>
      </c>
      <c r="F91" s="451">
        <v>-5.009708401743279</v>
      </c>
      <c r="G91" s="451">
        <v>76.26946185708712</v>
      </c>
      <c r="H91" s="451">
        <v>15.765603692441118</v>
      </c>
      <c r="I91" s="528">
        <v>19.254826160061157</v>
      </c>
      <c r="J91" s="528">
        <v>39.52949139160023</v>
      </c>
    </row>
    <row r="92" spans="2:10" s="295" customFormat="1" ht="15.75">
      <c r="B92" s="330" t="s">
        <v>905</v>
      </c>
      <c r="C92" s="282" t="s">
        <v>97</v>
      </c>
      <c r="D92" s="287" t="s">
        <v>903</v>
      </c>
      <c r="E92" s="369"/>
      <c r="F92" s="346"/>
      <c r="G92" s="375"/>
      <c r="H92" s="346"/>
      <c r="I92" s="527"/>
      <c r="J92" s="527"/>
    </row>
    <row r="93" spans="1:10" s="295" customFormat="1" ht="15.75">
      <c r="A93" s="295" t="s">
        <v>435</v>
      </c>
      <c r="B93" s="330" t="s">
        <v>906</v>
      </c>
      <c r="C93" s="402" t="s">
        <v>1103</v>
      </c>
      <c r="D93" s="449" t="s">
        <v>903</v>
      </c>
      <c r="E93" s="450">
        <v>107.69002785724899</v>
      </c>
      <c r="F93" s="451">
        <v>137.8609530165512</v>
      </c>
      <c r="G93" s="451">
        <v>122.89670234745351</v>
      </c>
      <c r="H93" s="451">
        <v>103.84607932627122</v>
      </c>
      <c r="I93" s="528">
        <v>116.45141165254236</v>
      </c>
      <c r="J93" s="528">
        <v>65.91625201600002</v>
      </c>
    </row>
    <row r="94" spans="2:10" s="295" customFormat="1" ht="15.75">
      <c r="B94" s="330" t="s">
        <v>907</v>
      </c>
      <c r="C94" s="282" t="s">
        <v>1104</v>
      </c>
      <c r="D94" s="287" t="s">
        <v>903</v>
      </c>
      <c r="E94" s="369"/>
      <c r="F94" s="346"/>
      <c r="G94" s="375"/>
      <c r="H94" s="346"/>
      <c r="I94" s="527"/>
      <c r="J94" s="527"/>
    </row>
    <row r="95" spans="2:10" s="295" customFormat="1" ht="15.75">
      <c r="B95" s="330" t="s">
        <v>908</v>
      </c>
      <c r="C95" s="282" t="s">
        <v>104</v>
      </c>
      <c r="D95" s="287" t="s">
        <v>903</v>
      </c>
      <c r="E95" s="369"/>
      <c r="F95" s="346"/>
      <c r="G95" s="375"/>
      <c r="H95" s="346"/>
      <c r="I95" s="527"/>
      <c r="J95" s="527"/>
    </row>
    <row r="96" spans="2:10" s="295" customFormat="1" ht="31.5">
      <c r="B96" s="330" t="s">
        <v>909</v>
      </c>
      <c r="C96" s="283" t="s">
        <v>973</v>
      </c>
      <c r="D96" s="287" t="s">
        <v>903</v>
      </c>
      <c r="E96" s="369">
        <f aca="true" t="shared" si="13" ref="E96:J96">E97+E98</f>
        <v>0</v>
      </c>
      <c r="F96" s="346">
        <f t="shared" si="13"/>
        <v>0</v>
      </c>
      <c r="G96" s="375">
        <f t="shared" si="13"/>
        <v>0</v>
      </c>
      <c r="H96" s="346">
        <f t="shared" si="13"/>
        <v>0</v>
      </c>
      <c r="I96" s="527">
        <f t="shared" si="13"/>
        <v>0</v>
      </c>
      <c r="J96" s="527">
        <f t="shared" si="13"/>
        <v>0</v>
      </c>
    </row>
    <row r="97" spans="2:10" s="295" customFormat="1" ht="15.75">
      <c r="B97" s="330" t="s">
        <v>24</v>
      </c>
      <c r="C97" s="141" t="s">
        <v>797</v>
      </c>
      <c r="D97" s="287" t="s">
        <v>903</v>
      </c>
      <c r="E97" s="369"/>
      <c r="F97" s="346"/>
      <c r="G97" s="375"/>
      <c r="H97" s="346"/>
      <c r="I97" s="527"/>
      <c r="J97" s="527"/>
    </row>
    <row r="98" spans="2:10" s="295" customFormat="1" ht="15.75">
      <c r="B98" s="330" t="s">
        <v>25</v>
      </c>
      <c r="C98" s="284" t="s">
        <v>785</v>
      </c>
      <c r="D98" s="287" t="s">
        <v>903</v>
      </c>
      <c r="E98" s="369"/>
      <c r="F98" s="346"/>
      <c r="G98" s="375"/>
      <c r="H98" s="346"/>
      <c r="I98" s="527"/>
      <c r="J98" s="527"/>
    </row>
    <row r="99" spans="1:11" s="295" customFormat="1" ht="15.75">
      <c r="A99" s="295" t="s">
        <v>435</v>
      </c>
      <c r="B99" s="330" t="s">
        <v>910</v>
      </c>
      <c r="C99" s="402" t="s">
        <v>1105</v>
      </c>
      <c r="D99" s="449" t="s">
        <v>903</v>
      </c>
      <c r="E99" s="450">
        <v>1.2176639486406884</v>
      </c>
      <c r="F99" s="451">
        <v>13.0497150471073</v>
      </c>
      <c r="G99" s="451">
        <v>1.4251329993067994</v>
      </c>
      <c r="H99" s="451">
        <v>14.329176833202666</v>
      </c>
      <c r="I99" s="528">
        <v>18.09495256305081</v>
      </c>
      <c r="J99" s="528">
        <v>37.559593699437926</v>
      </c>
      <c r="K99" s="505"/>
    </row>
    <row r="100" spans="1:10" s="340" customFormat="1" ht="15.75">
      <c r="A100" s="340" t="s">
        <v>435</v>
      </c>
      <c r="B100" s="413" t="s">
        <v>173</v>
      </c>
      <c r="C100" s="401" t="s">
        <v>114</v>
      </c>
      <c r="D100" s="435" t="s">
        <v>903</v>
      </c>
      <c r="E100" s="436">
        <f aca="true" t="shared" si="14" ref="E100:J100">E101-E107</f>
        <v>-97.21158981000002</v>
      </c>
      <c r="F100" s="437">
        <f t="shared" si="14"/>
        <v>-39.99333468</v>
      </c>
      <c r="G100" s="438">
        <f t="shared" si="14"/>
        <v>-40.67100000000001</v>
      </c>
      <c r="H100" s="437">
        <f t="shared" si="14"/>
        <v>3.270238660000004</v>
      </c>
      <c r="I100" s="529">
        <f t="shared" si="14"/>
        <v>-39.992999999999995</v>
      </c>
      <c r="J100" s="529">
        <f t="shared" si="14"/>
        <v>-24.329761340000005</v>
      </c>
    </row>
    <row r="101" spans="1:10" s="295" customFormat="1" ht="15.75">
      <c r="A101" s="295" t="s">
        <v>435</v>
      </c>
      <c r="B101" s="330" t="s">
        <v>200</v>
      </c>
      <c r="C101" s="405" t="s">
        <v>63</v>
      </c>
      <c r="D101" s="449" t="s">
        <v>903</v>
      </c>
      <c r="E101" s="450">
        <f aca="true" t="shared" si="15" ref="E101:J101">E102+E103+E104+E106</f>
        <v>51.036425699999995</v>
      </c>
      <c r="F101" s="451">
        <f t="shared" si="15"/>
        <v>59.029581040000004</v>
      </c>
      <c r="G101" s="453">
        <f t="shared" si="15"/>
        <v>31.574</v>
      </c>
      <c r="H101" s="451">
        <f t="shared" si="15"/>
        <v>82.50542825</v>
      </c>
      <c r="I101" s="528">
        <f t="shared" si="15"/>
        <v>59.03</v>
      </c>
      <c r="J101" s="528">
        <f t="shared" si="15"/>
        <v>52.505428249999994</v>
      </c>
    </row>
    <row r="102" spans="2:10" s="295" customFormat="1" ht="15.75">
      <c r="B102" s="330" t="s">
        <v>201</v>
      </c>
      <c r="C102" s="141" t="s">
        <v>1096</v>
      </c>
      <c r="D102" s="287" t="s">
        <v>903</v>
      </c>
      <c r="E102" s="369"/>
      <c r="F102" s="346"/>
      <c r="G102" s="375"/>
      <c r="H102" s="346"/>
      <c r="I102" s="527"/>
      <c r="J102" s="527"/>
    </row>
    <row r="103" spans="1:10" s="295" customFormat="1" ht="15.75">
      <c r="A103" s="295" t="s">
        <v>435</v>
      </c>
      <c r="B103" s="330" t="s">
        <v>202</v>
      </c>
      <c r="C103" s="406" t="s">
        <v>1097</v>
      </c>
      <c r="D103" s="449" t="s">
        <v>903</v>
      </c>
      <c r="E103" s="450">
        <v>1.77078562</v>
      </c>
      <c r="F103" s="451">
        <v>0.52550123</v>
      </c>
      <c r="G103" s="451">
        <v>0.501</v>
      </c>
      <c r="H103" s="451">
        <v>0.60059817</v>
      </c>
      <c r="I103" s="528">
        <v>0.526</v>
      </c>
      <c r="J103" s="528">
        <v>0.60059817</v>
      </c>
    </row>
    <row r="104" spans="2:10" s="295" customFormat="1" ht="15.75">
      <c r="B104" s="330" t="s">
        <v>218</v>
      </c>
      <c r="C104" s="141" t="s">
        <v>64</v>
      </c>
      <c r="D104" s="287" t="s">
        <v>903</v>
      </c>
      <c r="E104" s="369">
        <f aca="true" t="shared" si="16" ref="E104:J104">E105</f>
        <v>0</v>
      </c>
      <c r="F104" s="346">
        <f t="shared" si="16"/>
        <v>0</v>
      </c>
      <c r="G104" s="375">
        <f t="shared" si="16"/>
        <v>0</v>
      </c>
      <c r="H104" s="346">
        <f t="shared" si="16"/>
        <v>0</v>
      </c>
      <c r="I104" s="527">
        <f t="shared" si="16"/>
        <v>0</v>
      </c>
      <c r="J104" s="527">
        <f t="shared" si="16"/>
        <v>0</v>
      </c>
    </row>
    <row r="105" spans="2:10" s="295" customFormat="1" ht="15.75">
      <c r="B105" s="330" t="s">
        <v>674</v>
      </c>
      <c r="C105" s="286" t="s">
        <v>800</v>
      </c>
      <c r="D105" s="287" t="s">
        <v>903</v>
      </c>
      <c r="E105" s="369"/>
      <c r="F105" s="346"/>
      <c r="G105" s="375"/>
      <c r="H105" s="346"/>
      <c r="I105" s="527"/>
      <c r="J105" s="527"/>
    </row>
    <row r="106" spans="1:10" s="295" customFormat="1" ht="15.75">
      <c r="A106" s="295" t="s">
        <v>435</v>
      </c>
      <c r="B106" s="330" t="s">
        <v>219</v>
      </c>
      <c r="C106" s="404" t="s">
        <v>1098</v>
      </c>
      <c r="D106" s="449" t="s">
        <v>903</v>
      </c>
      <c r="E106" s="450">
        <v>49.26564008</v>
      </c>
      <c r="F106" s="451">
        <v>58.50407981</v>
      </c>
      <c r="G106" s="451">
        <v>31.073</v>
      </c>
      <c r="H106" s="451">
        <v>81.90483008</v>
      </c>
      <c r="I106" s="528">
        <v>58.504</v>
      </c>
      <c r="J106" s="528">
        <v>51.904830079999996</v>
      </c>
    </row>
    <row r="107" spans="1:10" s="295" customFormat="1" ht="15.75">
      <c r="A107" s="295" t="s">
        <v>435</v>
      </c>
      <c r="B107" s="330" t="s">
        <v>203</v>
      </c>
      <c r="C107" s="407" t="s">
        <v>62</v>
      </c>
      <c r="D107" s="449" t="s">
        <v>903</v>
      </c>
      <c r="E107" s="450">
        <f aca="true" t="shared" si="17" ref="E107:J107">E108+E109+E110+E112</f>
        <v>148.24801551000002</v>
      </c>
      <c r="F107" s="451">
        <f t="shared" si="17"/>
        <v>99.02291572</v>
      </c>
      <c r="G107" s="453">
        <f t="shared" si="17"/>
        <v>72.245</v>
      </c>
      <c r="H107" s="451">
        <f t="shared" si="17"/>
        <v>79.23518958999999</v>
      </c>
      <c r="I107" s="528">
        <f t="shared" si="17"/>
        <v>99.023</v>
      </c>
      <c r="J107" s="528">
        <f t="shared" si="17"/>
        <v>76.83518959</v>
      </c>
    </row>
    <row r="108" spans="1:10" s="295" customFormat="1" ht="15.75">
      <c r="A108" s="295" t="s">
        <v>435</v>
      </c>
      <c r="B108" s="330" t="s">
        <v>675</v>
      </c>
      <c r="C108" s="404" t="s">
        <v>1099</v>
      </c>
      <c r="D108" s="449" t="s">
        <v>903</v>
      </c>
      <c r="E108" s="450">
        <v>0</v>
      </c>
      <c r="F108" s="451">
        <v>0</v>
      </c>
      <c r="G108" s="451">
        <v>12.01956889</v>
      </c>
      <c r="H108" s="451">
        <v>13.64816446</v>
      </c>
      <c r="I108" s="528">
        <v>10</v>
      </c>
      <c r="J108" s="528">
        <v>0</v>
      </c>
    </row>
    <row r="109" spans="1:10" s="295" customFormat="1" ht="15.75">
      <c r="A109" s="295" t="s">
        <v>435</v>
      </c>
      <c r="B109" s="330" t="s">
        <v>676</v>
      </c>
      <c r="C109" s="404" t="s">
        <v>1100</v>
      </c>
      <c r="D109" s="449" t="s">
        <v>903</v>
      </c>
      <c r="E109" s="450">
        <v>46.07720725000001</v>
      </c>
      <c r="F109" s="451">
        <v>33.12149255</v>
      </c>
      <c r="G109" s="451">
        <v>35.146</v>
      </c>
      <c r="H109" s="451">
        <v>33.00930388</v>
      </c>
      <c r="I109" s="528">
        <v>33.121</v>
      </c>
      <c r="J109" s="528">
        <v>33.00930388</v>
      </c>
    </row>
    <row r="110" spans="2:10" s="295" customFormat="1" ht="15.75">
      <c r="B110" s="330" t="s">
        <v>677</v>
      </c>
      <c r="C110" s="284" t="s">
        <v>65</v>
      </c>
      <c r="D110" s="287" t="s">
        <v>903</v>
      </c>
      <c r="E110" s="369">
        <f aca="true" t="shared" si="18" ref="E110:J110">E111</f>
        <v>0</v>
      </c>
      <c r="F110" s="346">
        <f t="shared" si="18"/>
        <v>0</v>
      </c>
      <c r="G110" s="375">
        <f t="shared" si="18"/>
        <v>0</v>
      </c>
      <c r="H110" s="346">
        <f t="shared" si="18"/>
        <v>0</v>
      </c>
      <c r="I110" s="527">
        <f t="shared" si="18"/>
        <v>0</v>
      </c>
      <c r="J110" s="527">
        <f t="shared" si="18"/>
        <v>0</v>
      </c>
    </row>
    <row r="111" spans="2:10" s="295" customFormat="1" ht="15.75">
      <c r="B111" s="330" t="s">
        <v>678</v>
      </c>
      <c r="C111" s="286" t="s">
        <v>801</v>
      </c>
      <c r="D111" s="287" t="s">
        <v>903</v>
      </c>
      <c r="E111" s="369"/>
      <c r="F111" s="346"/>
      <c r="G111" s="375"/>
      <c r="H111" s="346"/>
      <c r="I111" s="527"/>
      <c r="J111" s="527"/>
    </row>
    <row r="112" spans="1:10" s="295" customFormat="1" ht="15.75">
      <c r="A112" s="295" t="s">
        <v>435</v>
      </c>
      <c r="B112" s="330" t="s">
        <v>679</v>
      </c>
      <c r="C112" s="404" t="s">
        <v>1101</v>
      </c>
      <c r="D112" s="449" t="s">
        <v>903</v>
      </c>
      <c r="E112" s="451">
        <f>'[5]Для финплана'!$S$244/1000</f>
        <v>102.17080826</v>
      </c>
      <c r="F112" s="451">
        <f>'[3]Для финплана'!$S$244/1000</f>
        <v>65.90142317</v>
      </c>
      <c r="G112" s="451">
        <f>37.099-G108</f>
        <v>25.079431109999994</v>
      </c>
      <c r="H112" s="451">
        <f>'[8]ФЭМ (2)'!$F$103</f>
        <v>32.577721249999996</v>
      </c>
      <c r="I112" s="528">
        <f>'[4]4.1. (2)'!$G$60-I109-I108</f>
        <v>55.90199999999999</v>
      </c>
      <c r="J112" s="528">
        <f>'[7]Для финплана'!$S$245/1000</f>
        <v>43.82588571</v>
      </c>
    </row>
    <row r="113" spans="1:11" s="340" customFormat="1" ht="31.5">
      <c r="A113" s="340" t="s">
        <v>435</v>
      </c>
      <c r="B113" s="413" t="s">
        <v>174</v>
      </c>
      <c r="C113" s="401" t="s">
        <v>119</v>
      </c>
      <c r="D113" s="435" t="s">
        <v>903</v>
      </c>
      <c r="E113" s="436">
        <f>E114+E118+E119+E120+E121+E122+E123+E124+E127</f>
        <v>145.20768727699993</v>
      </c>
      <c r="F113" s="437">
        <f>F114+F118+F119+F120+F121+F122+F123+F124+F127</f>
        <v>105.907624977</v>
      </c>
      <c r="G113" s="438">
        <f>G114+G118+G119+G120+G121+G122+G123+G124+G127</f>
        <v>159.41020617300018</v>
      </c>
      <c r="H113" s="477">
        <f>H85+H100</f>
        <v>137.2110985119151</v>
      </c>
      <c r="I113" s="536">
        <f>I85+I100</f>
        <v>113.80819037565442</v>
      </c>
      <c r="J113" s="536">
        <f>J85+J100</f>
        <v>118.67557576703803</v>
      </c>
      <c r="K113" s="505"/>
    </row>
    <row r="114" spans="2:10" s="295" customFormat="1" ht="31.5">
      <c r="B114" s="330" t="s">
        <v>206</v>
      </c>
      <c r="C114" s="283" t="s">
        <v>1106</v>
      </c>
      <c r="D114" s="287" t="s">
        <v>903</v>
      </c>
      <c r="E114" s="369">
        <f aca="true" t="shared" si="19" ref="E114:J114">E115+E116+E117</f>
        <v>0</v>
      </c>
      <c r="F114" s="346">
        <f t="shared" si="19"/>
        <v>0</v>
      </c>
      <c r="G114" s="375">
        <f t="shared" si="19"/>
        <v>0</v>
      </c>
      <c r="H114" s="346">
        <f t="shared" si="19"/>
        <v>0</v>
      </c>
      <c r="I114" s="527">
        <f t="shared" si="19"/>
        <v>0</v>
      </c>
      <c r="J114" s="527">
        <f t="shared" si="19"/>
        <v>0</v>
      </c>
    </row>
    <row r="115" spans="2:10" s="295" customFormat="1" ht="31.5">
      <c r="B115" s="330" t="s">
        <v>1043</v>
      </c>
      <c r="C115" s="141" t="s">
        <v>1056</v>
      </c>
      <c r="D115" s="287" t="s">
        <v>903</v>
      </c>
      <c r="E115" s="369"/>
      <c r="F115" s="346"/>
      <c r="G115" s="375"/>
      <c r="H115" s="346"/>
      <c r="I115" s="527"/>
      <c r="J115" s="527"/>
    </row>
    <row r="116" spans="2:10" s="295" customFormat="1" ht="31.5">
      <c r="B116" s="330" t="s">
        <v>1044</v>
      </c>
      <c r="C116" s="141" t="s">
        <v>1057</v>
      </c>
      <c r="D116" s="287" t="s">
        <v>903</v>
      </c>
      <c r="E116" s="369"/>
      <c r="F116" s="346"/>
      <c r="G116" s="375"/>
      <c r="H116" s="346"/>
      <c r="I116" s="527"/>
      <c r="J116" s="527"/>
    </row>
    <row r="117" spans="2:10" s="295" customFormat="1" ht="31.5">
      <c r="B117" s="330" t="s">
        <v>26</v>
      </c>
      <c r="C117" s="141" t="s">
        <v>1042</v>
      </c>
      <c r="D117" s="287" t="s">
        <v>903</v>
      </c>
      <c r="E117" s="369"/>
      <c r="F117" s="346"/>
      <c r="G117" s="375"/>
      <c r="H117" s="346"/>
      <c r="I117" s="527"/>
      <c r="J117" s="527"/>
    </row>
    <row r="118" spans="2:10" s="295" customFormat="1" ht="15.75">
      <c r="B118" s="330" t="s">
        <v>207</v>
      </c>
      <c r="C118" s="282" t="s">
        <v>96</v>
      </c>
      <c r="D118" s="287" t="s">
        <v>903</v>
      </c>
      <c r="E118" s="369"/>
      <c r="F118" s="346"/>
      <c r="G118" s="375"/>
      <c r="H118" s="346"/>
      <c r="I118" s="527"/>
      <c r="J118" s="527"/>
    </row>
    <row r="119" spans="1:11" s="295" customFormat="1" ht="15.75">
      <c r="A119" s="295" t="s">
        <v>435</v>
      </c>
      <c r="B119" s="330" t="s">
        <v>911</v>
      </c>
      <c r="C119" s="402" t="s">
        <v>1102</v>
      </c>
      <c r="D119" s="449" t="s">
        <v>903</v>
      </c>
      <c r="E119" s="450">
        <f>'[5]Для финплана'!$S$251/1000</f>
        <v>128.72633214130977</v>
      </c>
      <c r="F119" s="451">
        <f>'[3]Для финплана'!$S$251/1000</f>
        <v>-2.6164999443873205</v>
      </c>
      <c r="G119" s="451">
        <f>'[6]Для финплана'!$S$251/1000</f>
        <v>75.7838901865129</v>
      </c>
      <c r="H119" s="451">
        <f>'[8]ФЭМ (2)'!$F$110</f>
        <v>21.831914811308543</v>
      </c>
      <c r="I119" s="528"/>
      <c r="J119" s="528">
        <f>'[7]Для финплана'!$S$252/1000</f>
        <v>45.595802510467</v>
      </c>
      <c r="K119" s="505"/>
    </row>
    <row r="120" spans="2:10" s="295" customFormat="1" ht="15.75">
      <c r="B120" s="330" t="s">
        <v>912</v>
      </c>
      <c r="C120" s="282" t="s">
        <v>97</v>
      </c>
      <c r="D120" s="287" t="s">
        <v>903</v>
      </c>
      <c r="E120" s="369"/>
      <c r="F120" s="346"/>
      <c r="G120" s="375"/>
      <c r="H120" s="346"/>
      <c r="I120" s="527"/>
      <c r="J120" s="527"/>
    </row>
    <row r="121" spans="1:11" s="295" customFormat="1" ht="15.75">
      <c r="A121" s="295" t="s">
        <v>435</v>
      </c>
      <c r="B121" s="330" t="s">
        <v>913</v>
      </c>
      <c r="C121" s="402" t="s">
        <v>1103</v>
      </c>
      <c r="D121" s="449" t="s">
        <v>903</v>
      </c>
      <c r="E121" s="450">
        <f>'[5]Для финплана'!$S$253/1000</f>
        <v>107.26451425904129</v>
      </c>
      <c r="F121" s="451">
        <f>'[3]Для финплана'!$S$253/1000</f>
        <v>137.22959738012705</v>
      </c>
      <c r="G121" s="451">
        <f>'[6]Для финплана'!$S$253/1000</f>
        <v>122.64566985123088</v>
      </c>
      <c r="H121" s="451">
        <f>'[8]ФЭМ (2)'!$F$112</f>
        <v>105.15385141488301</v>
      </c>
      <c r="I121" s="528"/>
      <c r="J121" s="528">
        <f>'[7]Для финплана'!$S$254/1000</f>
        <v>67.206464766</v>
      </c>
      <c r="K121" s="505"/>
    </row>
    <row r="122" spans="2:10" s="295" customFormat="1" ht="15.75">
      <c r="B122" s="330" t="s">
        <v>914</v>
      </c>
      <c r="C122" s="282" t="s">
        <v>1104</v>
      </c>
      <c r="D122" s="287" t="s">
        <v>903</v>
      </c>
      <c r="E122" s="369"/>
      <c r="F122" s="346"/>
      <c r="G122" s="375"/>
      <c r="H122" s="346"/>
      <c r="I122" s="527"/>
      <c r="J122" s="527"/>
    </row>
    <row r="123" spans="2:10" s="295" customFormat="1" ht="15.75">
      <c r="B123" s="330" t="s">
        <v>915</v>
      </c>
      <c r="C123" s="282" t="s">
        <v>104</v>
      </c>
      <c r="D123" s="287" t="s">
        <v>903</v>
      </c>
      <c r="E123" s="369"/>
      <c r="F123" s="346"/>
      <c r="G123" s="375"/>
      <c r="H123" s="346"/>
      <c r="I123" s="527"/>
      <c r="J123" s="527"/>
    </row>
    <row r="124" spans="2:10" s="295" customFormat="1" ht="31.5">
      <c r="B124" s="330" t="s">
        <v>916</v>
      </c>
      <c r="C124" s="283" t="s">
        <v>973</v>
      </c>
      <c r="D124" s="287" t="s">
        <v>903</v>
      </c>
      <c r="E124" s="369">
        <f aca="true" t="shared" si="20" ref="E124:J124">E125+E126</f>
        <v>0</v>
      </c>
      <c r="F124" s="346">
        <f t="shared" si="20"/>
        <v>0</v>
      </c>
      <c r="G124" s="375">
        <f t="shared" si="20"/>
        <v>0</v>
      </c>
      <c r="H124" s="346">
        <f t="shared" si="20"/>
        <v>0</v>
      </c>
      <c r="I124" s="527">
        <f t="shared" si="20"/>
        <v>0</v>
      </c>
      <c r="J124" s="527">
        <f t="shared" si="20"/>
        <v>0</v>
      </c>
    </row>
    <row r="125" spans="2:10" s="295" customFormat="1" ht="15.75">
      <c r="B125" s="330" t="s">
        <v>27</v>
      </c>
      <c r="C125" s="284" t="s">
        <v>797</v>
      </c>
      <c r="D125" s="287" t="s">
        <v>903</v>
      </c>
      <c r="E125" s="369"/>
      <c r="F125" s="346"/>
      <c r="G125" s="375"/>
      <c r="H125" s="346"/>
      <c r="I125" s="527"/>
      <c r="J125" s="527"/>
    </row>
    <row r="126" spans="2:10" s="295" customFormat="1" ht="15.75">
      <c r="B126" s="330" t="s">
        <v>28</v>
      </c>
      <c r="C126" s="284" t="s">
        <v>785</v>
      </c>
      <c r="D126" s="287" t="s">
        <v>903</v>
      </c>
      <c r="E126" s="369"/>
      <c r="F126" s="346"/>
      <c r="G126" s="375"/>
      <c r="H126" s="346"/>
      <c r="I126" s="527"/>
      <c r="J126" s="527"/>
    </row>
    <row r="127" spans="1:11" s="295" customFormat="1" ht="15.75">
      <c r="A127" s="295" t="s">
        <v>435</v>
      </c>
      <c r="B127" s="330" t="s">
        <v>917</v>
      </c>
      <c r="C127" s="402" t="s">
        <v>1105</v>
      </c>
      <c r="D127" s="449" t="s">
        <v>903</v>
      </c>
      <c r="E127" s="450">
        <v>-90.78315912335114</v>
      </c>
      <c r="F127" s="451">
        <v>-28.705472458739724</v>
      </c>
      <c r="G127" s="451">
        <v>-39.01935386474362</v>
      </c>
      <c r="H127" s="451">
        <v>10.225332285724077</v>
      </c>
      <c r="I127" s="528"/>
      <c r="J127" s="528">
        <v>5.873308490571117</v>
      </c>
      <c r="K127" s="505"/>
    </row>
    <row r="128" spans="1:10" s="340" customFormat="1" ht="15.75">
      <c r="A128" s="340" t="s">
        <v>435</v>
      </c>
      <c r="B128" s="413" t="s">
        <v>175</v>
      </c>
      <c r="C128" s="401" t="s">
        <v>66</v>
      </c>
      <c r="D128" s="435" t="s">
        <v>903</v>
      </c>
      <c r="E128" s="436">
        <f>E129+E133+E134+E135+E136+E137+E138+E139+E142</f>
        <v>38.17172740739997</v>
      </c>
      <c r="F128" s="437">
        <f>F129+F133+F134+F135+F136+F137+F138+F139+F142</f>
        <v>27.195571715400085</v>
      </c>
      <c r="G128" s="437">
        <f>G129+G133+G134+G135+G136+G137+G138+G139+G142</f>
        <v>37.90143747</v>
      </c>
      <c r="H128" s="437">
        <f>H129+H133+H134+H135+H136+H137+H138+H139+H142</f>
        <v>33.54278500438312</v>
      </c>
      <c r="I128" s="529">
        <f>'[4]4.1. (2)'!$G$64</f>
        <v>22.761638075130886</v>
      </c>
      <c r="J128" s="436">
        <f>J129+J133+J134+J135+J136+J137+J138+J139+J142</f>
        <v>23.735115153407623</v>
      </c>
    </row>
    <row r="129" spans="2:10" s="295" customFormat="1" ht="15.75">
      <c r="B129" s="330" t="s">
        <v>171</v>
      </c>
      <c r="C129" s="282" t="s">
        <v>57</v>
      </c>
      <c r="D129" s="287" t="s">
        <v>903</v>
      </c>
      <c r="E129" s="369">
        <f aca="true" t="shared" si="21" ref="E129:J129">E130+E131+E132</f>
        <v>0</v>
      </c>
      <c r="F129" s="346">
        <f t="shared" si="21"/>
        <v>0</v>
      </c>
      <c r="G129" s="346">
        <f t="shared" si="21"/>
        <v>0</v>
      </c>
      <c r="H129" s="346">
        <f t="shared" si="21"/>
        <v>0</v>
      </c>
      <c r="I129" s="346">
        <f t="shared" si="21"/>
        <v>0</v>
      </c>
      <c r="J129" s="346">
        <f t="shared" si="21"/>
        <v>0</v>
      </c>
    </row>
    <row r="130" spans="2:10" s="295" customFormat="1" ht="31.5">
      <c r="B130" s="330" t="s">
        <v>53</v>
      </c>
      <c r="C130" s="141" t="s">
        <v>1056</v>
      </c>
      <c r="D130" s="287" t="s">
        <v>903</v>
      </c>
      <c r="E130" s="369"/>
      <c r="F130" s="346"/>
      <c r="G130" s="375"/>
      <c r="H130" s="346"/>
      <c r="I130" s="527"/>
      <c r="J130" s="527"/>
    </row>
    <row r="131" spans="2:10" s="295" customFormat="1" ht="31.5">
      <c r="B131" s="330" t="s">
        <v>54</v>
      </c>
      <c r="C131" s="141" t="s">
        <v>1057</v>
      </c>
      <c r="D131" s="287" t="s">
        <v>903</v>
      </c>
      <c r="E131" s="369"/>
      <c r="F131" s="346"/>
      <c r="G131" s="375"/>
      <c r="H131" s="346"/>
      <c r="I131" s="527"/>
      <c r="J131" s="527"/>
    </row>
    <row r="132" spans="2:10" s="295" customFormat="1" ht="31.5">
      <c r="B132" s="330" t="s">
        <v>55</v>
      </c>
      <c r="C132" s="141" t="s">
        <v>1042</v>
      </c>
      <c r="D132" s="287" t="s">
        <v>903</v>
      </c>
      <c r="E132" s="369"/>
      <c r="F132" s="346"/>
      <c r="G132" s="375"/>
      <c r="H132" s="346"/>
      <c r="I132" s="527"/>
      <c r="J132" s="527"/>
    </row>
    <row r="133" spans="2:10" s="295" customFormat="1" ht="15.75">
      <c r="B133" s="330" t="s">
        <v>962</v>
      </c>
      <c r="C133" s="285" t="s">
        <v>105</v>
      </c>
      <c r="D133" s="287" t="s">
        <v>903</v>
      </c>
      <c r="E133" s="369"/>
      <c r="F133" s="346"/>
      <c r="G133" s="375"/>
      <c r="H133" s="346"/>
      <c r="I133" s="527"/>
      <c r="J133" s="527"/>
    </row>
    <row r="134" spans="1:11" s="295" customFormat="1" ht="15.75">
      <c r="A134" s="295" t="s">
        <v>435</v>
      </c>
      <c r="B134" s="330" t="s">
        <v>963</v>
      </c>
      <c r="C134" s="407" t="s">
        <v>970</v>
      </c>
      <c r="D134" s="449" t="s">
        <v>903</v>
      </c>
      <c r="E134" s="450">
        <v>30.52644140097394</v>
      </c>
      <c r="F134" s="451">
        <v>2.7528104413600643</v>
      </c>
      <c r="G134" s="451">
        <v>18.678731098997687</v>
      </c>
      <c r="H134" s="451">
        <v>7.57321298139845</v>
      </c>
      <c r="I134" s="528"/>
      <c r="J134" s="528">
        <v>9.1191605020934</v>
      </c>
      <c r="K134" s="505"/>
    </row>
    <row r="135" spans="2:10" s="295" customFormat="1" ht="15.75">
      <c r="B135" s="330" t="s">
        <v>964</v>
      </c>
      <c r="C135" s="285" t="s">
        <v>99</v>
      </c>
      <c r="D135" s="287" t="s">
        <v>903</v>
      </c>
      <c r="E135" s="369"/>
      <c r="F135" s="346"/>
      <c r="G135" s="375"/>
      <c r="H135" s="346"/>
      <c r="I135" s="527"/>
      <c r="J135" s="527"/>
    </row>
    <row r="136" spans="1:11" s="295" customFormat="1" ht="15.75">
      <c r="A136" s="295" t="s">
        <v>435</v>
      </c>
      <c r="B136" s="330" t="s">
        <v>965</v>
      </c>
      <c r="C136" s="407" t="s">
        <v>971</v>
      </c>
      <c r="D136" s="449" t="s">
        <v>903</v>
      </c>
      <c r="E136" s="450">
        <v>21.544512172815793</v>
      </c>
      <c r="F136" s="451">
        <v>27.590012451295067</v>
      </c>
      <c r="G136" s="451">
        <v>24.67579428467623</v>
      </c>
      <c r="H136" s="451">
        <v>21.116112209554753</v>
      </c>
      <c r="I136" s="528"/>
      <c r="J136" s="528">
        <v>13.441292953199998</v>
      </c>
      <c r="K136" s="505"/>
    </row>
    <row r="137" spans="2:10" s="295" customFormat="1" ht="15.75">
      <c r="B137" s="330" t="s">
        <v>966</v>
      </c>
      <c r="C137" s="285" t="s">
        <v>972</v>
      </c>
      <c r="D137" s="287" t="s">
        <v>903</v>
      </c>
      <c r="E137" s="369"/>
      <c r="F137" s="346"/>
      <c r="G137" s="375"/>
      <c r="H137" s="346"/>
      <c r="I137" s="527"/>
      <c r="J137" s="527"/>
    </row>
    <row r="138" spans="2:10" s="295" customFormat="1" ht="15.75">
      <c r="B138" s="330" t="s">
        <v>967</v>
      </c>
      <c r="C138" s="285" t="s">
        <v>106</v>
      </c>
      <c r="D138" s="287" t="s">
        <v>903</v>
      </c>
      <c r="E138" s="369"/>
      <c r="F138" s="346"/>
      <c r="G138" s="375"/>
      <c r="H138" s="346"/>
      <c r="I138" s="527"/>
      <c r="J138" s="527"/>
    </row>
    <row r="139" spans="2:10" s="295" customFormat="1" ht="31.5">
      <c r="B139" s="330" t="s">
        <v>968</v>
      </c>
      <c r="C139" s="285" t="s">
        <v>973</v>
      </c>
      <c r="D139" s="287" t="s">
        <v>903</v>
      </c>
      <c r="E139" s="369">
        <f aca="true" t="shared" si="22" ref="E139:J139">E140+E141</f>
        <v>0</v>
      </c>
      <c r="F139" s="346">
        <f t="shared" si="22"/>
        <v>0</v>
      </c>
      <c r="G139" s="375">
        <f t="shared" si="22"/>
        <v>0</v>
      </c>
      <c r="H139" s="346">
        <f t="shared" si="22"/>
        <v>0</v>
      </c>
      <c r="I139" s="527">
        <f t="shared" si="22"/>
        <v>0</v>
      </c>
      <c r="J139" s="527">
        <f t="shared" si="22"/>
        <v>0</v>
      </c>
    </row>
    <row r="140" spans="2:10" s="295" customFormat="1" ht="15.75">
      <c r="B140" s="330" t="s">
        <v>29</v>
      </c>
      <c r="C140" s="284" t="s">
        <v>974</v>
      </c>
      <c r="D140" s="287" t="s">
        <v>903</v>
      </c>
      <c r="E140" s="369"/>
      <c r="F140" s="346"/>
      <c r="G140" s="375"/>
      <c r="H140" s="346"/>
      <c r="I140" s="527"/>
      <c r="J140" s="527"/>
    </row>
    <row r="141" spans="2:10" s="295" customFormat="1" ht="15.75">
      <c r="B141" s="330" t="s">
        <v>30</v>
      </c>
      <c r="C141" s="284" t="s">
        <v>785</v>
      </c>
      <c r="D141" s="287" t="s">
        <v>903</v>
      </c>
      <c r="E141" s="369"/>
      <c r="F141" s="346"/>
      <c r="G141" s="375"/>
      <c r="H141" s="346"/>
      <c r="I141" s="527"/>
      <c r="J141" s="527"/>
    </row>
    <row r="142" spans="1:11" s="295" customFormat="1" ht="15.75" customHeight="1">
      <c r="A142" s="295" t="s">
        <v>435</v>
      </c>
      <c r="B142" s="330" t="s">
        <v>969</v>
      </c>
      <c r="C142" s="407" t="s">
        <v>975</v>
      </c>
      <c r="D142" s="449" t="s">
        <v>903</v>
      </c>
      <c r="E142" s="450">
        <v>-13.899226166389765</v>
      </c>
      <c r="F142" s="451">
        <v>-3.1472511772550478</v>
      </c>
      <c r="G142" s="451">
        <v>-5.4530879136739205</v>
      </c>
      <c r="H142" s="451">
        <v>4.853459813429912</v>
      </c>
      <c r="I142" s="528"/>
      <c r="J142" s="528">
        <v>1.1746616981142233</v>
      </c>
      <c r="K142" s="505"/>
    </row>
    <row r="143" spans="1:11" s="340" customFormat="1" ht="15.75">
      <c r="A143" s="340" t="s">
        <v>435</v>
      </c>
      <c r="B143" s="413" t="s">
        <v>177</v>
      </c>
      <c r="C143" s="401" t="s">
        <v>120</v>
      </c>
      <c r="D143" s="435" t="s">
        <v>903</v>
      </c>
      <c r="E143" s="436">
        <f>E144+E148+E149+E150+E151+E152+E153+E154+E157</f>
        <v>107.0359598695999</v>
      </c>
      <c r="F143" s="437">
        <f>F144+F148+F149+F150+F151+F152+F153+F154+F157</f>
        <v>78.71205326159993</v>
      </c>
      <c r="G143" s="437">
        <f>G144+G148+G149+G150+G151+G152+G153+G154+G157</f>
        <v>121.50876870300016</v>
      </c>
      <c r="H143" s="437">
        <f>H144+H148+H149+H150+H151+H152+H153+H154+H157</f>
        <v>101.62238807753249</v>
      </c>
      <c r="I143" s="529">
        <f>'[4]4.1. (2)'!$G$67</f>
        <v>91.04655230052353</v>
      </c>
      <c r="J143" s="436">
        <f>J144+J148+J149+J150+J151+J152+J153+J154+J157</f>
        <v>94.94046061363049</v>
      </c>
      <c r="K143" s="505"/>
    </row>
    <row r="144" spans="2:10" s="295" customFormat="1" ht="15.75">
      <c r="B144" s="330" t="s">
        <v>195</v>
      </c>
      <c r="C144" s="282" t="s">
        <v>57</v>
      </c>
      <c r="D144" s="287" t="s">
        <v>903</v>
      </c>
      <c r="E144" s="369">
        <f aca="true" t="shared" si="23" ref="E144:J144">E145+E146+E147</f>
        <v>0</v>
      </c>
      <c r="F144" s="346">
        <f t="shared" si="23"/>
        <v>0</v>
      </c>
      <c r="G144" s="375">
        <f t="shared" si="23"/>
        <v>0</v>
      </c>
      <c r="H144" s="346">
        <f t="shared" si="23"/>
        <v>0</v>
      </c>
      <c r="I144" s="527">
        <f t="shared" si="23"/>
        <v>0</v>
      </c>
      <c r="J144" s="527">
        <f t="shared" si="23"/>
        <v>0</v>
      </c>
    </row>
    <row r="145" spans="2:10" s="295" customFormat="1" ht="31.5">
      <c r="B145" s="330" t="s">
        <v>1058</v>
      </c>
      <c r="C145" s="141" t="s">
        <v>1056</v>
      </c>
      <c r="D145" s="287" t="s">
        <v>903</v>
      </c>
      <c r="E145" s="369"/>
      <c r="F145" s="346"/>
      <c r="G145" s="375"/>
      <c r="H145" s="346"/>
      <c r="I145" s="527"/>
      <c r="J145" s="527"/>
    </row>
    <row r="146" spans="2:10" s="295" customFormat="1" ht="31.5">
      <c r="B146" s="330" t="s">
        <v>1059</v>
      </c>
      <c r="C146" s="141" t="s">
        <v>1057</v>
      </c>
      <c r="D146" s="287" t="s">
        <v>903</v>
      </c>
      <c r="E146" s="369"/>
      <c r="F146" s="346"/>
      <c r="G146" s="375"/>
      <c r="H146" s="346"/>
      <c r="I146" s="527"/>
      <c r="J146" s="527"/>
    </row>
    <row r="147" spans="2:10" s="295" customFormat="1" ht="31.5">
      <c r="B147" s="330" t="s">
        <v>31</v>
      </c>
      <c r="C147" s="141" t="s">
        <v>1042</v>
      </c>
      <c r="D147" s="287" t="s">
        <v>903</v>
      </c>
      <c r="E147" s="369"/>
      <c r="F147" s="346"/>
      <c r="G147" s="375"/>
      <c r="H147" s="346"/>
      <c r="I147" s="527"/>
      <c r="J147" s="527"/>
    </row>
    <row r="148" spans="2:10" s="295" customFormat="1" ht="15.75">
      <c r="B148" s="330" t="s">
        <v>196</v>
      </c>
      <c r="C148" s="282" t="s">
        <v>96</v>
      </c>
      <c r="D148" s="287" t="s">
        <v>903</v>
      </c>
      <c r="E148" s="369"/>
      <c r="F148" s="346"/>
      <c r="G148" s="375"/>
      <c r="H148" s="346"/>
      <c r="I148" s="527"/>
      <c r="J148" s="527"/>
    </row>
    <row r="149" spans="1:11" s="295" customFormat="1" ht="15.75">
      <c r="A149" s="295" t="s">
        <v>435</v>
      </c>
      <c r="B149" s="330" t="s">
        <v>918</v>
      </c>
      <c r="C149" s="402" t="s">
        <v>1102</v>
      </c>
      <c r="D149" s="449" t="s">
        <v>903</v>
      </c>
      <c r="E149" s="450">
        <v>98.19989074033582</v>
      </c>
      <c r="F149" s="451">
        <v>-5.369310385747385</v>
      </c>
      <c r="G149" s="451">
        <v>57.10515908751522</v>
      </c>
      <c r="H149" s="451">
        <v>12.343017818511715</v>
      </c>
      <c r="I149" s="528"/>
      <c r="J149" s="528">
        <v>36.4766420083736</v>
      </c>
      <c r="K149" s="503"/>
    </row>
    <row r="150" spans="2:10" s="295" customFormat="1" ht="15.75">
      <c r="B150" s="330" t="s">
        <v>919</v>
      </c>
      <c r="C150" s="282" t="s">
        <v>97</v>
      </c>
      <c r="D150" s="287" t="s">
        <v>903</v>
      </c>
      <c r="E150" s="369"/>
      <c r="F150" s="346"/>
      <c r="G150" s="375"/>
      <c r="H150" s="346"/>
      <c r="I150" s="527"/>
      <c r="J150" s="527"/>
    </row>
    <row r="151" spans="1:10" s="295" customFormat="1" ht="15.75">
      <c r="A151" s="295" t="s">
        <v>435</v>
      </c>
      <c r="B151" s="330" t="s">
        <v>920</v>
      </c>
      <c r="C151" s="405" t="s">
        <v>1103</v>
      </c>
      <c r="D151" s="449" t="s">
        <v>903</v>
      </c>
      <c r="E151" s="450">
        <v>85.72000208622549</v>
      </c>
      <c r="F151" s="451">
        <v>109.639584928832</v>
      </c>
      <c r="G151" s="451">
        <v>97.96987556655465</v>
      </c>
      <c r="H151" s="451">
        <v>84.02111964271951</v>
      </c>
      <c r="I151" s="528"/>
      <c r="J151" s="528">
        <v>53.7651718128</v>
      </c>
    </row>
    <row r="152" spans="2:10" s="295" customFormat="1" ht="15.75">
      <c r="B152" s="330" t="s">
        <v>921</v>
      </c>
      <c r="C152" s="282" t="s">
        <v>1104</v>
      </c>
      <c r="D152" s="287" t="s">
        <v>903</v>
      </c>
      <c r="E152" s="369"/>
      <c r="F152" s="346"/>
      <c r="G152" s="375"/>
      <c r="H152" s="346"/>
      <c r="I152" s="527"/>
      <c r="J152" s="527"/>
    </row>
    <row r="153" spans="2:10" s="295" customFormat="1" ht="15.75">
      <c r="B153" s="330" t="s">
        <v>922</v>
      </c>
      <c r="C153" s="282" t="s">
        <v>104</v>
      </c>
      <c r="D153" s="287" t="s">
        <v>903</v>
      </c>
      <c r="E153" s="369"/>
      <c r="F153" s="346"/>
      <c r="G153" s="375"/>
      <c r="H153" s="346"/>
      <c r="I153" s="527"/>
      <c r="J153" s="527"/>
    </row>
    <row r="154" spans="2:10" s="295" customFormat="1" ht="31.5">
      <c r="B154" s="330" t="s">
        <v>923</v>
      </c>
      <c r="C154" s="283" t="s">
        <v>973</v>
      </c>
      <c r="D154" s="287" t="s">
        <v>903</v>
      </c>
      <c r="E154" s="369"/>
      <c r="F154" s="346"/>
      <c r="G154" s="346"/>
      <c r="H154" s="346"/>
      <c r="I154" s="527"/>
      <c r="J154" s="527"/>
    </row>
    <row r="155" spans="2:10" s="295" customFormat="1" ht="15.75">
      <c r="B155" s="330" t="s">
        <v>32</v>
      </c>
      <c r="C155" s="284" t="s">
        <v>797</v>
      </c>
      <c r="D155" s="287" t="s">
        <v>903</v>
      </c>
      <c r="E155" s="369"/>
      <c r="F155" s="346"/>
      <c r="G155" s="375"/>
      <c r="H155" s="346"/>
      <c r="I155" s="527"/>
      <c r="J155" s="527"/>
    </row>
    <row r="156" spans="2:10" s="295" customFormat="1" ht="15.75">
      <c r="B156" s="330" t="s">
        <v>33</v>
      </c>
      <c r="C156" s="284" t="s">
        <v>785</v>
      </c>
      <c r="D156" s="287" t="s">
        <v>903</v>
      </c>
      <c r="E156" s="369"/>
      <c r="F156" s="346"/>
      <c r="G156" s="375"/>
      <c r="H156" s="346"/>
      <c r="I156" s="527"/>
      <c r="J156" s="527"/>
    </row>
    <row r="157" spans="1:10" s="295" customFormat="1" ht="15.75">
      <c r="A157" s="295" t="s">
        <v>435</v>
      </c>
      <c r="B157" s="330" t="s">
        <v>924</v>
      </c>
      <c r="C157" s="402" t="s">
        <v>1105</v>
      </c>
      <c r="D157" s="449" t="s">
        <v>903</v>
      </c>
      <c r="E157" s="450">
        <v>-76.88393295696139</v>
      </c>
      <c r="F157" s="450">
        <v>-25.558221281484677</v>
      </c>
      <c r="G157" s="451">
        <v>-33.5662659510697</v>
      </c>
      <c r="H157" s="451">
        <v>5.258250616301268</v>
      </c>
      <c r="I157" s="528"/>
      <c r="J157" s="528">
        <v>4.698646792456893</v>
      </c>
    </row>
    <row r="158" spans="1:10" s="340" customFormat="1" ht="15.75">
      <c r="A158" s="340" t="s">
        <v>435</v>
      </c>
      <c r="B158" s="413" t="s">
        <v>178</v>
      </c>
      <c r="C158" s="401" t="s">
        <v>157</v>
      </c>
      <c r="D158" s="435" t="s">
        <v>903</v>
      </c>
      <c r="E158" s="436">
        <f aca="true" t="shared" si="24" ref="E158:J158">E159+E160+E161+E162</f>
        <v>107.0359598695999</v>
      </c>
      <c r="F158" s="437">
        <f t="shared" si="24"/>
        <v>78.71205326159993</v>
      </c>
      <c r="G158" s="438">
        <f t="shared" si="24"/>
        <v>121.50876870300016</v>
      </c>
      <c r="H158" s="438">
        <f t="shared" si="24"/>
        <v>101.62238807753249</v>
      </c>
      <c r="I158" s="529">
        <f t="shared" si="24"/>
        <v>91.04655230052353</v>
      </c>
      <c r="J158" s="529">
        <f t="shared" si="24"/>
        <v>53.7651718128</v>
      </c>
    </row>
    <row r="159" spans="1:10" s="295" customFormat="1" ht="15.75">
      <c r="A159" s="340" t="s">
        <v>435</v>
      </c>
      <c r="B159" s="330" t="s">
        <v>198</v>
      </c>
      <c r="C159" s="285" t="s">
        <v>978</v>
      </c>
      <c r="D159" s="287" t="s">
        <v>903</v>
      </c>
      <c r="E159" s="369">
        <v>85.7266838946732</v>
      </c>
      <c r="F159" s="346">
        <v>109.63313968416035</v>
      </c>
      <c r="G159" s="375">
        <v>97.96987556655465</v>
      </c>
      <c r="H159" s="375">
        <v>84.02111964271951</v>
      </c>
      <c r="I159" s="527">
        <v>76.04655230052353</v>
      </c>
      <c r="J159" s="527">
        <v>53.7651718128</v>
      </c>
    </row>
    <row r="160" spans="1:10" s="295" customFormat="1" ht="15.75">
      <c r="A160" s="340" t="s">
        <v>435</v>
      </c>
      <c r="B160" s="330" t="s">
        <v>199</v>
      </c>
      <c r="C160" s="285" t="s">
        <v>159</v>
      </c>
      <c r="D160" s="287" t="s">
        <v>903</v>
      </c>
      <c r="E160" s="369">
        <f>E143-E159-E161</f>
        <v>6.309275974926706</v>
      </c>
      <c r="F160" s="346">
        <f>F143-F159-F161</f>
        <v>-55.42108642256042</v>
      </c>
      <c r="G160" s="375">
        <f>G143-G159-G161</f>
        <v>-15.086106863554491</v>
      </c>
      <c r="H160" s="375">
        <f>H143-H159-H161</f>
        <v>-29.970731565187023</v>
      </c>
      <c r="I160" s="527"/>
      <c r="J160" s="527"/>
    </row>
    <row r="161" spans="1:10" s="295" customFormat="1" ht="15.75">
      <c r="A161" s="340" t="s">
        <v>435</v>
      </c>
      <c r="B161" s="330" t="s">
        <v>211</v>
      </c>
      <c r="C161" s="285" t="s">
        <v>160</v>
      </c>
      <c r="D161" s="287" t="s">
        <v>903</v>
      </c>
      <c r="E161" s="369">
        <v>15</v>
      </c>
      <c r="F161" s="346">
        <v>24.5</v>
      </c>
      <c r="G161" s="375">
        <v>38.625</v>
      </c>
      <c r="H161" s="346">
        <v>47.572</v>
      </c>
      <c r="I161" s="527">
        <v>15</v>
      </c>
      <c r="J161" s="527"/>
    </row>
    <row r="162" spans="1:10" s="295" customFormat="1" ht="18" customHeight="1" thickBot="1">
      <c r="A162" s="340" t="s">
        <v>435</v>
      </c>
      <c r="B162" s="332" t="s">
        <v>212</v>
      </c>
      <c r="C162" s="285" t="s">
        <v>979</v>
      </c>
      <c r="D162" s="288" t="s">
        <v>903</v>
      </c>
      <c r="E162" s="371"/>
      <c r="F162" s="348"/>
      <c r="G162" s="376"/>
      <c r="H162" s="348"/>
      <c r="I162" s="534"/>
      <c r="J162" s="534"/>
    </row>
    <row r="163" spans="1:10" s="340" customFormat="1" ht="18" customHeight="1">
      <c r="A163" s="340" t="s">
        <v>435</v>
      </c>
      <c r="B163" s="414" t="s">
        <v>682</v>
      </c>
      <c r="C163" s="399" t="s">
        <v>1022</v>
      </c>
      <c r="D163" s="439" t="s">
        <v>436</v>
      </c>
      <c r="E163" s="440"/>
      <c r="F163" s="441"/>
      <c r="G163" s="556"/>
      <c r="H163" s="533"/>
      <c r="I163" s="533"/>
      <c r="J163" s="533"/>
    </row>
    <row r="164" spans="1:10" s="295" customFormat="1" ht="37.5" customHeight="1">
      <c r="A164" s="340" t="s">
        <v>435</v>
      </c>
      <c r="B164" s="330" t="s">
        <v>683</v>
      </c>
      <c r="C164" s="407" t="s">
        <v>115</v>
      </c>
      <c r="D164" s="449" t="s">
        <v>903</v>
      </c>
      <c r="E164" s="450">
        <f aca="true" t="shared" si="25" ref="E164:J164">E113+E109+E73</f>
        <v>354.62648144699995</v>
      </c>
      <c r="F164" s="451">
        <f t="shared" si="25"/>
        <v>301.65790430699997</v>
      </c>
      <c r="G164" s="557">
        <f t="shared" si="25"/>
        <v>347.9270325430002</v>
      </c>
      <c r="H164" s="537">
        <f t="shared" si="25"/>
        <v>336.2435249719151</v>
      </c>
      <c r="I164" s="537">
        <f t="shared" si="25"/>
        <v>298.541974190509</v>
      </c>
      <c r="J164" s="537">
        <f t="shared" si="25"/>
        <v>320.81496476411013</v>
      </c>
    </row>
    <row r="165" spans="1:10" s="295" customFormat="1" ht="18" customHeight="1">
      <c r="A165" s="340" t="s">
        <v>435</v>
      </c>
      <c r="B165" s="330" t="s">
        <v>684</v>
      </c>
      <c r="C165" s="407" t="s">
        <v>67</v>
      </c>
      <c r="D165" s="449" t="s">
        <v>903</v>
      </c>
      <c r="E165" s="450">
        <v>398.7</v>
      </c>
      <c r="F165" s="451">
        <v>289</v>
      </c>
      <c r="G165" s="557">
        <v>327.0919</v>
      </c>
      <c r="H165" s="537">
        <v>367.11108</v>
      </c>
      <c r="I165" s="537">
        <v>538.0919</v>
      </c>
      <c r="J165" s="537">
        <v>387.5</v>
      </c>
    </row>
    <row r="166" spans="1:10" s="295" customFormat="1" ht="18" customHeight="1">
      <c r="A166" s="340" t="s">
        <v>435</v>
      </c>
      <c r="B166" s="330" t="s">
        <v>1087</v>
      </c>
      <c r="C166" s="406" t="s">
        <v>1110</v>
      </c>
      <c r="D166" s="449" t="s">
        <v>903</v>
      </c>
      <c r="E166" s="450">
        <v>0</v>
      </c>
      <c r="F166" s="451">
        <v>274</v>
      </c>
      <c r="G166" s="557">
        <v>181</v>
      </c>
      <c r="H166" s="537">
        <v>111.111</v>
      </c>
      <c r="I166" s="537"/>
      <c r="J166" s="537">
        <v>216.9</v>
      </c>
    </row>
    <row r="167" spans="1:11" s="295" customFormat="1" ht="18" customHeight="1">
      <c r="A167" s="340" t="s">
        <v>435</v>
      </c>
      <c r="B167" s="330" t="s">
        <v>790</v>
      </c>
      <c r="C167" s="407" t="s">
        <v>121</v>
      </c>
      <c r="D167" s="449" t="s">
        <v>903</v>
      </c>
      <c r="E167" s="450">
        <v>289</v>
      </c>
      <c r="F167" s="451">
        <v>327.0919</v>
      </c>
      <c r="G167" s="558">
        <v>367.111</v>
      </c>
      <c r="H167" s="537">
        <v>387.5</v>
      </c>
      <c r="I167" s="537">
        <v>588.0919</v>
      </c>
      <c r="J167" s="537">
        <v>377.5</v>
      </c>
      <c r="K167" s="431"/>
    </row>
    <row r="168" spans="1:11" s="295" customFormat="1" ht="18" customHeight="1">
      <c r="A168" s="340" t="s">
        <v>435</v>
      </c>
      <c r="B168" s="331" t="s">
        <v>1088</v>
      </c>
      <c r="C168" s="406" t="s">
        <v>1111</v>
      </c>
      <c r="D168" s="449" t="s">
        <v>903</v>
      </c>
      <c r="E168" s="454">
        <v>274</v>
      </c>
      <c r="F168" s="451">
        <v>181</v>
      </c>
      <c r="G168" s="558">
        <v>111.111</v>
      </c>
      <c r="H168" s="537">
        <v>216.9</v>
      </c>
      <c r="I168" s="538"/>
      <c r="J168" s="538"/>
      <c r="K168" s="431"/>
    </row>
    <row r="169" spans="1:10" s="295" customFormat="1" ht="48" thickBot="1">
      <c r="A169" s="340" t="s">
        <v>435</v>
      </c>
      <c r="B169" s="332" t="s">
        <v>791</v>
      </c>
      <c r="C169" s="408" t="s">
        <v>122</v>
      </c>
      <c r="D169" s="455" t="s">
        <v>436</v>
      </c>
      <c r="E169" s="456">
        <f aca="true" t="shared" si="26" ref="E169:J169">E167/E164</f>
        <v>0.8149419603995139</v>
      </c>
      <c r="F169" s="457">
        <f t="shared" si="26"/>
        <v>1.0843140369599453</v>
      </c>
      <c r="G169" s="559">
        <f t="shared" si="26"/>
        <v>1.055137904395597</v>
      </c>
      <c r="H169" s="539">
        <f t="shared" si="26"/>
        <v>1.1524385489129227</v>
      </c>
      <c r="I169" s="539">
        <f t="shared" si="26"/>
        <v>1.969880120189465</v>
      </c>
      <c r="J169" s="539">
        <f t="shared" si="26"/>
        <v>1.1766907453259527</v>
      </c>
    </row>
    <row r="170" spans="1:10" s="295" customFormat="1" ht="18.75" thickBot="1">
      <c r="A170" s="295" t="s">
        <v>435</v>
      </c>
      <c r="B170" s="594" t="s">
        <v>681</v>
      </c>
      <c r="C170" s="595"/>
      <c r="D170" s="595"/>
      <c r="E170" s="595"/>
      <c r="F170" s="595"/>
      <c r="G170" s="595"/>
      <c r="H170" s="595"/>
      <c r="I170" s="595"/>
      <c r="J170" s="596"/>
    </row>
    <row r="171" spans="1:10" s="295" customFormat="1" ht="31.5" customHeight="1">
      <c r="A171" s="340" t="s">
        <v>435</v>
      </c>
      <c r="B171" s="417" t="s">
        <v>685</v>
      </c>
      <c r="C171" s="552" t="s">
        <v>68</v>
      </c>
      <c r="D171" s="471" t="s">
        <v>903</v>
      </c>
      <c r="E171" s="446">
        <f aca="true" t="shared" si="27" ref="E171:J171">E172+SUM(E176:E188)</f>
        <v>1864.45573358</v>
      </c>
      <c r="F171" s="446">
        <f t="shared" si="27"/>
        <v>1789.9855341499997</v>
      </c>
      <c r="G171" s="446">
        <f t="shared" si="27"/>
        <v>1881.6490600099994</v>
      </c>
      <c r="H171" s="445">
        <f t="shared" si="27"/>
        <v>2010.63608756</v>
      </c>
      <c r="I171" s="446">
        <f t="shared" si="27"/>
        <v>1597.1759079296253</v>
      </c>
      <c r="J171" s="446">
        <f t="shared" si="27"/>
        <v>2079.072413962841</v>
      </c>
    </row>
    <row r="172" spans="2:10" s="295" customFormat="1" ht="15.75">
      <c r="B172" s="333" t="s">
        <v>686</v>
      </c>
      <c r="C172" s="321" t="s">
        <v>57</v>
      </c>
      <c r="D172" s="305" t="s">
        <v>903</v>
      </c>
      <c r="E172" s="369">
        <f aca="true" t="shared" si="28" ref="E172:J172">SUM(E173:E175)</f>
        <v>0</v>
      </c>
      <c r="F172" s="360">
        <f t="shared" si="28"/>
        <v>0</v>
      </c>
      <c r="G172" s="375">
        <f t="shared" si="28"/>
        <v>0</v>
      </c>
      <c r="H172" s="346">
        <f t="shared" si="28"/>
        <v>0</v>
      </c>
      <c r="I172" s="375">
        <f t="shared" si="28"/>
        <v>0</v>
      </c>
      <c r="J172" s="375">
        <f t="shared" si="28"/>
        <v>0</v>
      </c>
    </row>
    <row r="173" spans="2:10" s="295" customFormat="1" ht="31.5">
      <c r="B173" s="333" t="s">
        <v>1045</v>
      </c>
      <c r="C173" s="324" t="s">
        <v>1056</v>
      </c>
      <c r="D173" s="305" t="s">
        <v>903</v>
      </c>
      <c r="E173" s="377"/>
      <c r="F173" s="360"/>
      <c r="G173" s="375"/>
      <c r="H173" s="346"/>
      <c r="I173" s="375"/>
      <c r="J173" s="375"/>
    </row>
    <row r="174" spans="2:10" s="295" customFormat="1" ht="31.5">
      <c r="B174" s="333" t="s">
        <v>1046</v>
      </c>
      <c r="C174" s="324" t="s">
        <v>1057</v>
      </c>
      <c r="D174" s="305" t="s">
        <v>903</v>
      </c>
      <c r="E174" s="377"/>
      <c r="F174" s="360"/>
      <c r="G174" s="375"/>
      <c r="H174" s="346"/>
      <c r="I174" s="375"/>
      <c r="J174" s="375"/>
    </row>
    <row r="175" spans="2:10" s="295" customFormat="1" ht="31.5">
      <c r="B175" s="333" t="s">
        <v>34</v>
      </c>
      <c r="C175" s="324" t="s">
        <v>1042</v>
      </c>
      <c r="D175" s="305" t="s">
        <v>903</v>
      </c>
      <c r="E175" s="377"/>
      <c r="F175" s="360"/>
      <c r="G175" s="375"/>
      <c r="H175" s="346"/>
      <c r="I175" s="375"/>
      <c r="J175" s="375"/>
    </row>
    <row r="176" spans="2:10" s="295" customFormat="1" ht="15.75">
      <c r="B176" s="333" t="s">
        <v>687</v>
      </c>
      <c r="C176" s="321" t="s">
        <v>96</v>
      </c>
      <c r="D176" s="305" t="s">
        <v>903</v>
      </c>
      <c r="E176" s="377"/>
      <c r="F176" s="360"/>
      <c r="G176" s="375"/>
      <c r="H176" s="346"/>
      <c r="I176" s="375"/>
      <c r="J176" s="375"/>
    </row>
    <row r="177" spans="1:10" s="295" customFormat="1" ht="15.75">
      <c r="A177" s="295" t="s">
        <v>435</v>
      </c>
      <c r="B177" s="333" t="s">
        <v>802</v>
      </c>
      <c r="C177" s="387" t="s">
        <v>1102</v>
      </c>
      <c r="D177" s="460" t="s">
        <v>903</v>
      </c>
      <c r="E177" s="447">
        <v>1311.31781815</v>
      </c>
      <c r="F177" s="461">
        <v>1252.9262222799998</v>
      </c>
      <c r="G177" s="461">
        <v>1375.9267106799998</v>
      </c>
      <c r="H177" s="448">
        <v>1463.0779905000002</v>
      </c>
      <c r="I177" s="452">
        <v>1200.629543714032</v>
      </c>
      <c r="J177" s="452">
        <v>1633.97457</v>
      </c>
    </row>
    <row r="178" spans="2:10" s="295" customFormat="1" ht="15.75">
      <c r="B178" s="333" t="s">
        <v>925</v>
      </c>
      <c r="C178" s="321" t="s">
        <v>97</v>
      </c>
      <c r="D178" s="305" t="s">
        <v>903</v>
      </c>
      <c r="E178" s="375"/>
      <c r="F178" s="360"/>
      <c r="G178" s="375"/>
      <c r="H178" s="346"/>
      <c r="I178" s="375"/>
      <c r="J178" s="375"/>
    </row>
    <row r="179" spans="1:10" s="295" customFormat="1" ht="15.75">
      <c r="A179" s="295" t="s">
        <v>435</v>
      </c>
      <c r="B179" s="333" t="s">
        <v>926</v>
      </c>
      <c r="C179" s="387" t="s">
        <v>1103</v>
      </c>
      <c r="D179" s="460" t="s">
        <v>903</v>
      </c>
      <c r="E179" s="452">
        <v>135.80726513000002</v>
      </c>
      <c r="F179" s="448">
        <v>193.54548154999998</v>
      </c>
      <c r="G179" s="448">
        <v>179.35693446000002</v>
      </c>
      <c r="H179" s="448">
        <v>129.01435264</v>
      </c>
      <c r="I179" s="452">
        <v>138.45141165254236</v>
      </c>
      <c r="J179" s="452">
        <v>122.6754626592</v>
      </c>
    </row>
    <row r="180" spans="2:10" s="295" customFormat="1" ht="15.75">
      <c r="B180" s="333" t="s">
        <v>927</v>
      </c>
      <c r="C180" s="321" t="s">
        <v>1104</v>
      </c>
      <c r="D180" s="305" t="s">
        <v>903</v>
      </c>
      <c r="E180" s="377"/>
      <c r="F180" s="360"/>
      <c r="G180" s="375"/>
      <c r="H180" s="346"/>
      <c r="I180" s="375"/>
      <c r="J180" s="375"/>
    </row>
    <row r="181" spans="2:10" s="295" customFormat="1" ht="15.75">
      <c r="B181" s="333" t="s">
        <v>928</v>
      </c>
      <c r="C181" s="321" t="s">
        <v>104</v>
      </c>
      <c r="D181" s="305" t="s">
        <v>903</v>
      </c>
      <c r="E181" s="377"/>
      <c r="F181" s="360"/>
      <c r="G181" s="375"/>
      <c r="H181" s="346"/>
      <c r="I181" s="375"/>
      <c r="J181" s="375"/>
    </row>
    <row r="182" spans="2:10" s="295" customFormat="1" ht="31.5">
      <c r="B182" s="333" t="s">
        <v>929</v>
      </c>
      <c r="C182" s="322" t="s">
        <v>973</v>
      </c>
      <c r="D182" s="305" t="s">
        <v>903</v>
      </c>
      <c r="E182" s="377"/>
      <c r="F182" s="360"/>
      <c r="G182" s="375"/>
      <c r="H182" s="346"/>
      <c r="I182" s="375"/>
      <c r="J182" s="375"/>
    </row>
    <row r="183" spans="2:10" s="295" customFormat="1" ht="15.75">
      <c r="B183" s="333" t="s">
        <v>35</v>
      </c>
      <c r="C183" s="325" t="s">
        <v>797</v>
      </c>
      <c r="D183" s="305" t="s">
        <v>903</v>
      </c>
      <c r="E183" s="377"/>
      <c r="F183" s="360"/>
      <c r="G183" s="375"/>
      <c r="H183" s="346"/>
      <c r="I183" s="375"/>
      <c r="J183" s="375"/>
    </row>
    <row r="184" spans="2:10" s="295" customFormat="1" ht="15.75">
      <c r="B184" s="333" t="s">
        <v>36</v>
      </c>
      <c r="C184" s="325" t="s">
        <v>785</v>
      </c>
      <c r="D184" s="305" t="s">
        <v>903</v>
      </c>
      <c r="E184" s="377"/>
      <c r="F184" s="360"/>
      <c r="G184" s="375"/>
      <c r="H184" s="346"/>
      <c r="I184" s="375"/>
      <c r="J184" s="375"/>
    </row>
    <row r="185" spans="2:10" s="295" customFormat="1" ht="31.5">
      <c r="B185" s="333" t="s">
        <v>930</v>
      </c>
      <c r="C185" s="323" t="s">
        <v>69</v>
      </c>
      <c r="D185" s="305" t="s">
        <v>903</v>
      </c>
      <c r="E185" s="377"/>
      <c r="F185" s="360"/>
      <c r="G185" s="375"/>
      <c r="H185" s="346"/>
      <c r="I185" s="375"/>
      <c r="J185" s="375"/>
    </row>
    <row r="186" spans="2:10" s="295" customFormat="1" ht="15.75">
      <c r="B186" s="333" t="s">
        <v>1047</v>
      </c>
      <c r="C186" s="325" t="s">
        <v>1085</v>
      </c>
      <c r="D186" s="305" t="s">
        <v>903</v>
      </c>
      <c r="E186" s="377"/>
      <c r="F186" s="360"/>
      <c r="G186" s="375"/>
      <c r="H186" s="346"/>
      <c r="I186" s="375"/>
      <c r="J186" s="375"/>
    </row>
    <row r="187" spans="2:10" s="295" customFormat="1" ht="15.75">
      <c r="B187" s="333" t="s">
        <v>1048</v>
      </c>
      <c r="C187" s="325" t="s">
        <v>1086</v>
      </c>
      <c r="D187" s="305" t="s">
        <v>903</v>
      </c>
      <c r="E187" s="377"/>
      <c r="F187" s="360"/>
      <c r="G187" s="375"/>
      <c r="H187" s="346"/>
      <c r="I187" s="375"/>
      <c r="J187" s="375"/>
    </row>
    <row r="188" spans="1:11" s="295" customFormat="1" ht="15.75">
      <c r="A188" s="295" t="s">
        <v>435</v>
      </c>
      <c r="B188" s="333" t="s">
        <v>931</v>
      </c>
      <c r="C188" s="387" t="s">
        <v>1105</v>
      </c>
      <c r="D188" s="460" t="s">
        <v>903</v>
      </c>
      <c r="E188" s="452">
        <v>417.33065029999995</v>
      </c>
      <c r="F188" s="452">
        <v>343.51383032</v>
      </c>
      <c r="G188" s="452">
        <v>326.36541486999954</v>
      </c>
      <c r="H188" s="448">
        <v>418.54374442</v>
      </c>
      <c r="I188" s="452">
        <v>258.0949525630508</v>
      </c>
      <c r="J188" s="452">
        <v>322.42238130364063</v>
      </c>
      <c r="K188" s="345"/>
    </row>
    <row r="189" spans="1:10" s="295" customFormat="1" ht="15.75">
      <c r="A189" s="295" t="s">
        <v>435</v>
      </c>
      <c r="B189" s="411" t="s">
        <v>688</v>
      </c>
      <c r="C189" s="418" t="s">
        <v>70</v>
      </c>
      <c r="D189" s="459" t="s">
        <v>903</v>
      </c>
      <c r="E189" s="438">
        <f>SUM(E190:E191)+SUM(E195:E200)+SUM(E202:E206)</f>
        <v>1590.99897371</v>
      </c>
      <c r="F189" s="437">
        <f>SUM(F190:F191)+SUM(F195:F200)+SUM(F202:F206)</f>
        <v>1644.10408152</v>
      </c>
      <c r="G189" s="437">
        <f>SUM(G190:G191)+SUM(G195:G200)+SUM(G202:G206)</f>
        <v>1783.56768291</v>
      </c>
      <c r="H189" s="437">
        <f>SUM(H190:H191)+SUM(H195:H200)+SUM(H202:H206)</f>
        <v>1893.10766685</v>
      </c>
      <c r="I189" s="437">
        <f>'[4]4.3.  все оплаты'!$F$51+I205-I244</f>
        <v>1311.8329337391165</v>
      </c>
      <c r="J189" s="437">
        <v>1899.634</v>
      </c>
    </row>
    <row r="190" spans="2:10" s="295" customFormat="1" ht="15.75">
      <c r="B190" s="333" t="s">
        <v>689</v>
      </c>
      <c r="C190" s="323" t="s">
        <v>1023</v>
      </c>
      <c r="D190" s="305" t="s">
        <v>903</v>
      </c>
      <c r="E190" s="377"/>
      <c r="F190" s="360"/>
      <c r="G190" s="375"/>
      <c r="H190" s="346"/>
      <c r="I190" s="375"/>
      <c r="J190" s="375"/>
    </row>
    <row r="191" spans="1:10" s="295" customFormat="1" ht="15.75">
      <c r="A191" s="295" t="s">
        <v>435</v>
      </c>
      <c r="B191" s="333" t="s">
        <v>690</v>
      </c>
      <c r="C191" s="388" t="s">
        <v>71</v>
      </c>
      <c r="D191" s="460" t="s">
        <v>903</v>
      </c>
      <c r="E191" s="452">
        <v>341.51853549000003</v>
      </c>
      <c r="F191" s="448">
        <v>367.04015083999997</v>
      </c>
      <c r="G191" s="448">
        <v>344.61317040000006</v>
      </c>
      <c r="H191" s="448">
        <v>378.51296147000005</v>
      </c>
      <c r="I191" s="452">
        <v>0</v>
      </c>
      <c r="J191" s="452">
        <f>SUM(J192:J194)</f>
        <v>434.15288</v>
      </c>
    </row>
    <row r="192" spans="2:10" s="295" customFormat="1" ht="15.75">
      <c r="B192" s="333" t="s">
        <v>691</v>
      </c>
      <c r="C192" s="324" t="s">
        <v>792</v>
      </c>
      <c r="D192" s="305" t="s">
        <v>903</v>
      </c>
      <c r="E192" s="377"/>
      <c r="F192" s="360"/>
      <c r="G192" s="375"/>
      <c r="H192" s="346"/>
      <c r="I192" s="375"/>
      <c r="J192" s="375"/>
    </row>
    <row r="193" spans="1:10" s="295" customFormat="1" ht="15.75">
      <c r="A193" s="295" t="s">
        <v>435</v>
      </c>
      <c r="B193" s="333" t="s">
        <v>692</v>
      </c>
      <c r="C193" s="389" t="s">
        <v>1024</v>
      </c>
      <c r="D193" s="460" t="s">
        <v>903</v>
      </c>
      <c r="E193" s="447">
        <v>56.076596810000005</v>
      </c>
      <c r="F193" s="448">
        <v>59.954479830000004</v>
      </c>
      <c r="G193" s="448">
        <v>70.60210979</v>
      </c>
      <c r="H193" s="448">
        <v>66.68117002</v>
      </c>
      <c r="I193" s="452"/>
      <c r="J193" s="452">
        <v>75.12288</v>
      </c>
    </row>
    <row r="194" spans="1:10" s="295" customFormat="1" ht="15.75">
      <c r="A194" s="295" t="s">
        <v>435</v>
      </c>
      <c r="B194" s="333" t="s">
        <v>952</v>
      </c>
      <c r="C194" s="389" t="s">
        <v>953</v>
      </c>
      <c r="D194" s="460" t="s">
        <v>903</v>
      </c>
      <c r="E194" s="452">
        <v>285.44193868</v>
      </c>
      <c r="F194" s="448">
        <v>307.08567100999994</v>
      </c>
      <c r="G194" s="448">
        <v>274.0110606100001</v>
      </c>
      <c r="H194" s="448">
        <v>311.83179145</v>
      </c>
      <c r="I194" s="452"/>
      <c r="J194" s="452">
        <v>359.03</v>
      </c>
    </row>
    <row r="195" spans="2:10" s="295" customFormat="1" ht="31.5">
      <c r="B195" s="333" t="s">
        <v>693</v>
      </c>
      <c r="C195" s="323" t="s">
        <v>1061</v>
      </c>
      <c r="D195" s="305" t="s">
        <v>903</v>
      </c>
      <c r="E195" s="377"/>
      <c r="F195" s="360"/>
      <c r="G195" s="375"/>
      <c r="H195" s="346"/>
      <c r="I195" s="375"/>
      <c r="J195" s="375"/>
    </row>
    <row r="196" spans="2:10" s="295" customFormat="1" ht="31.5">
      <c r="B196" s="333" t="s">
        <v>803</v>
      </c>
      <c r="C196" s="323" t="s">
        <v>123</v>
      </c>
      <c r="D196" s="305" t="s">
        <v>903</v>
      </c>
      <c r="E196" s="377"/>
      <c r="F196" s="360"/>
      <c r="G196" s="375"/>
      <c r="H196" s="346"/>
      <c r="I196" s="375"/>
      <c r="J196" s="375"/>
    </row>
    <row r="197" spans="2:10" s="295" customFormat="1" ht="15.75">
      <c r="B197" s="333" t="s">
        <v>804</v>
      </c>
      <c r="C197" s="323" t="s">
        <v>100</v>
      </c>
      <c r="D197" s="305" t="s">
        <v>903</v>
      </c>
      <c r="E197" s="377"/>
      <c r="F197" s="360"/>
      <c r="G197" s="375"/>
      <c r="H197" s="346"/>
      <c r="I197" s="375"/>
      <c r="J197" s="375"/>
    </row>
    <row r="198" spans="1:11" s="295" customFormat="1" ht="15.75">
      <c r="A198" s="295" t="s">
        <v>435</v>
      </c>
      <c r="B198" s="333" t="s">
        <v>805</v>
      </c>
      <c r="C198" s="388" t="s">
        <v>793</v>
      </c>
      <c r="D198" s="460" t="s">
        <v>903</v>
      </c>
      <c r="E198" s="452">
        <v>365.23059604</v>
      </c>
      <c r="F198" s="448">
        <v>414.58155810000005</v>
      </c>
      <c r="G198" s="448">
        <v>440.2390967999999</v>
      </c>
      <c r="H198" s="448">
        <v>472.51610256</v>
      </c>
      <c r="I198" s="452"/>
      <c r="J198" s="452">
        <v>502.389126751299</v>
      </c>
      <c r="K198" s="345"/>
    </row>
    <row r="199" spans="1:10" s="295" customFormat="1" ht="15.75">
      <c r="A199" s="295" t="s">
        <v>435</v>
      </c>
      <c r="B199" s="333" t="s">
        <v>806</v>
      </c>
      <c r="C199" s="388" t="s">
        <v>980</v>
      </c>
      <c r="D199" s="460" t="s">
        <v>903</v>
      </c>
      <c r="E199" s="452">
        <v>102.63740247999999</v>
      </c>
      <c r="F199" s="448">
        <v>120.02126128</v>
      </c>
      <c r="G199" s="448">
        <v>130.64766669999997</v>
      </c>
      <c r="H199" s="448">
        <v>154.82532863</v>
      </c>
      <c r="I199" s="452"/>
      <c r="J199" s="452">
        <v>159.12126</v>
      </c>
    </row>
    <row r="200" spans="1:11" s="295" customFormat="1" ht="15.75">
      <c r="A200" s="295" t="s">
        <v>435</v>
      </c>
      <c r="B200" s="333" t="s">
        <v>945</v>
      </c>
      <c r="C200" s="388" t="s">
        <v>72</v>
      </c>
      <c r="D200" s="460" t="s">
        <v>903</v>
      </c>
      <c r="E200" s="452">
        <v>278.89057655</v>
      </c>
      <c r="F200" s="448">
        <v>275.44536426</v>
      </c>
      <c r="G200" s="448">
        <v>288.14907912</v>
      </c>
      <c r="H200" s="448">
        <v>319.198944</v>
      </c>
      <c r="I200" s="452"/>
      <c r="J200" s="452">
        <v>345.1857659585727</v>
      </c>
      <c r="K200" s="345"/>
    </row>
    <row r="201" spans="1:10" s="295" customFormat="1" ht="15.75">
      <c r="A201" s="295" t="s">
        <v>435</v>
      </c>
      <c r="B201" s="333" t="s">
        <v>955</v>
      </c>
      <c r="C201" s="390" t="s">
        <v>956</v>
      </c>
      <c r="D201" s="460" t="s">
        <v>903</v>
      </c>
      <c r="E201" s="452">
        <v>48.09248</v>
      </c>
      <c r="F201" s="448">
        <v>27.571763</v>
      </c>
      <c r="G201" s="448">
        <v>37.081584</v>
      </c>
      <c r="H201" s="448">
        <v>33.864444999999996</v>
      </c>
      <c r="I201" s="452"/>
      <c r="J201" s="452">
        <v>23.735115153407623</v>
      </c>
    </row>
    <row r="202" spans="1:10" s="295" customFormat="1" ht="15.75">
      <c r="A202" s="295" t="s">
        <v>435</v>
      </c>
      <c r="B202" s="333" t="s">
        <v>954</v>
      </c>
      <c r="C202" s="388" t="s">
        <v>1054</v>
      </c>
      <c r="D202" s="460" t="s">
        <v>903</v>
      </c>
      <c r="E202" s="452">
        <v>284.2993148599999</v>
      </c>
      <c r="F202" s="448">
        <v>239.55861976000008</v>
      </c>
      <c r="G202" s="448">
        <v>246.65518258000003</v>
      </c>
      <c r="H202" s="448">
        <v>277.76889822</v>
      </c>
      <c r="I202" s="452"/>
      <c r="J202" s="452">
        <v>268.837681362896</v>
      </c>
    </row>
    <row r="203" spans="1:10" s="295" customFormat="1" ht="15.75">
      <c r="A203" s="295" t="s">
        <v>435</v>
      </c>
      <c r="B203" s="333" t="s">
        <v>957</v>
      </c>
      <c r="C203" s="388" t="s">
        <v>1055</v>
      </c>
      <c r="D203" s="460" t="s">
        <v>903</v>
      </c>
      <c r="E203" s="452">
        <v>59.00562276999999</v>
      </c>
      <c r="F203" s="448">
        <v>88.33885175</v>
      </c>
      <c r="G203" s="448">
        <v>137.65318274999998</v>
      </c>
      <c r="H203" s="448">
        <v>116.22672591999999</v>
      </c>
      <c r="I203" s="452"/>
      <c r="J203" s="452">
        <v>86.935796244</v>
      </c>
    </row>
    <row r="204" spans="1:10" s="295" customFormat="1" ht="15.75">
      <c r="A204" s="295" t="s">
        <v>435</v>
      </c>
      <c r="B204" s="333" t="s">
        <v>958</v>
      </c>
      <c r="C204" s="388" t="s">
        <v>960</v>
      </c>
      <c r="D204" s="460" t="s">
        <v>903</v>
      </c>
      <c r="E204" s="452">
        <v>27.059246029999997</v>
      </c>
      <c r="F204" s="448">
        <v>37.0820283</v>
      </c>
      <c r="G204" s="448">
        <v>34.32568349</v>
      </c>
      <c r="H204" s="448">
        <v>24.5485696</v>
      </c>
      <c r="I204" s="452"/>
      <c r="J204" s="452">
        <v>41.114205933504685</v>
      </c>
    </row>
    <row r="205" spans="1:10" s="295" customFormat="1" ht="47.25">
      <c r="A205" s="295" t="s">
        <v>435</v>
      </c>
      <c r="B205" s="333" t="s">
        <v>959</v>
      </c>
      <c r="C205" s="388" t="s">
        <v>50</v>
      </c>
      <c r="D205" s="460" t="s">
        <v>903</v>
      </c>
      <c r="E205" s="447">
        <v>46.10796153</v>
      </c>
      <c r="F205" s="447">
        <v>32.92445544</v>
      </c>
      <c r="G205" s="448">
        <v>23.51562107</v>
      </c>
      <c r="H205" s="448">
        <v>33.05826159</v>
      </c>
      <c r="I205" s="452">
        <v>33.121</v>
      </c>
      <c r="J205" s="452">
        <v>33.00930388</v>
      </c>
    </row>
    <row r="206" spans="1:10" s="295" customFormat="1" ht="15.75">
      <c r="A206" s="295" t="s">
        <v>435</v>
      </c>
      <c r="B206" s="333" t="s">
        <v>981</v>
      </c>
      <c r="C206" s="388" t="s">
        <v>124</v>
      </c>
      <c r="D206" s="460" t="s">
        <v>903</v>
      </c>
      <c r="E206" s="452">
        <v>86.24971796</v>
      </c>
      <c r="F206" s="448">
        <v>69.11179179</v>
      </c>
      <c r="G206" s="448">
        <v>137.769</v>
      </c>
      <c r="H206" s="448">
        <v>116.45187485999998</v>
      </c>
      <c r="I206" s="452"/>
      <c r="J206" s="452">
        <v>28.889916372</v>
      </c>
    </row>
    <row r="207" spans="1:10" s="295" customFormat="1" ht="26.25" customHeight="1">
      <c r="A207" s="295" t="s">
        <v>435</v>
      </c>
      <c r="B207" s="411" t="s">
        <v>694</v>
      </c>
      <c r="C207" s="418" t="s">
        <v>73</v>
      </c>
      <c r="D207" s="459" t="s">
        <v>903</v>
      </c>
      <c r="E207" s="438">
        <f>SUM(E208:E209)+E213</f>
        <v>1.9</v>
      </c>
      <c r="F207" s="437">
        <f>F208+F209+F213</f>
        <v>0.45</v>
      </c>
      <c r="G207" s="437">
        <f>G208+G209+G213</f>
        <v>1.7122465</v>
      </c>
      <c r="H207" s="515">
        <f>SUM(H208:H209)+H213</f>
        <v>0</v>
      </c>
      <c r="I207" s="540">
        <f>SUM(I208:I209)+I213</f>
        <v>0</v>
      </c>
      <c r="J207" s="540">
        <f>SUM(J208:J209)+J213</f>
        <v>0</v>
      </c>
    </row>
    <row r="208" spans="1:10" s="295" customFormat="1" ht="15.75">
      <c r="A208" s="295" t="s">
        <v>435</v>
      </c>
      <c r="B208" s="333" t="s">
        <v>695</v>
      </c>
      <c r="C208" s="388" t="s">
        <v>192</v>
      </c>
      <c r="D208" s="460" t="s">
        <v>903</v>
      </c>
      <c r="E208" s="452">
        <v>1.9</v>
      </c>
      <c r="F208" s="448">
        <v>0.45</v>
      </c>
      <c r="G208" s="448">
        <v>1.7122465</v>
      </c>
      <c r="H208" s="448"/>
      <c r="I208" s="452"/>
      <c r="J208" s="452"/>
    </row>
    <row r="209" spans="2:10" s="295" customFormat="1" ht="15.75">
      <c r="B209" s="333" t="s">
        <v>696</v>
      </c>
      <c r="C209" s="323" t="s">
        <v>217</v>
      </c>
      <c r="D209" s="305" t="s">
        <v>903</v>
      </c>
      <c r="E209" s="377">
        <f aca="true" t="shared" si="29" ref="E209:J209">SUM(E210:E212)</f>
        <v>0</v>
      </c>
      <c r="F209" s="360">
        <f t="shared" si="29"/>
        <v>0</v>
      </c>
      <c r="G209" s="375">
        <f t="shared" si="29"/>
        <v>0</v>
      </c>
      <c r="H209" s="346">
        <f t="shared" si="29"/>
        <v>0</v>
      </c>
      <c r="I209" s="375">
        <f t="shared" si="29"/>
        <v>0</v>
      </c>
      <c r="J209" s="375">
        <f t="shared" si="29"/>
        <v>0</v>
      </c>
    </row>
    <row r="210" spans="2:10" s="295" customFormat="1" ht="34.5" customHeight="1">
      <c r="B210" s="333" t="s">
        <v>807</v>
      </c>
      <c r="C210" s="324" t="s">
        <v>135</v>
      </c>
      <c r="D210" s="305" t="s">
        <v>903</v>
      </c>
      <c r="E210" s="377"/>
      <c r="F210" s="360"/>
      <c r="G210" s="375"/>
      <c r="H210" s="346"/>
      <c r="I210" s="375"/>
      <c r="J210" s="375"/>
    </row>
    <row r="211" spans="2:10" s="295" customFormat="1" ht="15.75">
      <c r="B211" s="333" t="s">
        <v>808</v>
      </c>
      <c r="C211" s="326" t="s">
        <v>774</v>
      </c>
      <c r="D211" s="305" t="s">
        <v>903</v>
      </c>
      <c r="E211" s="377"/>
      <c r="F211" s="360"/>
      <c r="G211" s="375"/>
      <c r="H211" s="346"/>
      <c r="I211" s="375"/>
      <c r="J211" s="375"/>
    </row>
    <row r="212" spans="2:10" s="295" customFormat="1" ht="15.75">
      <c r="B212" s="333" t="s">
        <v>809</v>
      </c>
      <c r="C212" s="326" t="s">
        <v>893</v>
      </c>
      <c r="D212" s="305" t="s">
        <v>903</v>
      </c>
      <c r="E212" s="377"/>
      <c r="F212" s="360"/>
      <c r="G212" s="375"/>
      <c r="H212" s="346"/>
      <c r="I212" s="375"/>
      <c r="J212" s="375"/>
    </row>
    <row r="213" spans="2:10" s="295" customFormat="1" ht="15.75">
      <c r="B213" s="333" t="s">
        <v>697</v>
      </c>
      <c r="C213" s="323" t="s">
        <v>125</v>
      </c>
      <c r="D213" s="305" t="s">
        <v>903</v>
      </c>
      <c r="E213" s="377"/>
      <c r="F213" s="360"/>
      <c r="G213" s="375"/>
      <c r="H213" s="346"/>
      <c r="I213" s="375"/>
      <c r="J213" s="375"/>
    </row>
    <row r="214" spans="1:11" s="295" customFormat="1" ht="15.75">
      <c r="A214" s="295" t="s">
        <v>435</v>
      </c>
      <c r="B214" s="411" t="s">
        <v>699</v>
      </c>
      <c r="C214" s="418" t="s">
        <v>74</v>
      </c>
      <c r="D214" s="459" t="s">
        <v>903</v>
      </c>
      <c r="E214" s="438">
        <f>E215+E222+E223+E224</f>
        <v>117.94429008000002</v>
      </c>
      <c r="F214" s="438">
        <f>F215+F222+F223+F224</f>
        <v>124.87463515</v>
      </c>
      <c r="G214" s="437">
        <f>G215+G222+G223+G224</f>
        <v>74.52636482</v>
      </c>
      <c r="H214" s="437">
        <f>H215+SUM(H222:H224)</f>
        <v>62.14031623</v>
      </c>
      <c r="I214" s="437">
        <f>'[4]4.3.  все оплаты'!$F$63</f>
        <v>257.6621180453873</v>
      </c>
      <c r="J214" s="437">
        <f>J215+SUM(J222:J224)</f>
        <v>161.28600000000003</v>
      </c>
      <c r="K214" s="345"/>
    </row>
    <row r="215" spans="1:10" s="295" customFormat="1" ht="15.75">
      <c r="A215" s="295" t="s">
        <v>435</v>
      </c>
      <c r="B215" s="333" t="s">
        <v>700</v>
      </c>
      <c r="C215" s="388" t="s">
        <v>75</v>
      </c>
      <c r="D215" s="460" t="s">
        <v>903</v>
      </c>
      <c r="E215" s="452">
        <v>117.40495228000002</v>
      </c>
      <c r="F215" s="452">
        <v>124.84199602</v>
      </c>
      <c r="G215" s="448">
        <v>74.33974056</v>
      </c>
      <c r="H215" s="448">
        <v>59.79720374</v>
      </c>
      <c r="I215" s="448"/>
      <c r="J215" s="448">
        <v>160.15920000000003</v>
      </c>
    </row>
    <row r="216" spans="1:10" s="295" customFormat="1" ht="15.75">
      <c r="A216" s="295" t="s">
        <v>435</v>
      </c>
      <c r="B216" s="333" t="s">
        <v>810</v>
      </c>
      <c r="C216" s="389" t="s">
        <v>1025</v>
      </c>
      <c r="D216" s="460" t="s">
        <v>903</v>
      </c>
      <c r="E216" s="452">
        <v>9.56828363</v>
      </c>
      <c r="F216" s="452">
        <v>79.14866203</v>
      </c>
      <c r="G216" s="452">
        <v>26.595565350000005</v>
      </c>
      <c r="H216" s="448">
        <v>21.01271087</v>
      </c>
      <c r="I216" s="452"/>
      <c r="J216" s="448">
        <v>89.4732</v>
      </c>
    </row>
    <row r="217" spans="1:10" s="295" customFormat="1" ht="15.75">
      <c r="A217" s="295" t="s">
        <v>435</v>
      </c>
      <c r="B217" s="333" t="s">
        <v>811</v>
      </c>
      <c r="C217" s="389" t="s">
        <v>1026</v>
      </c>
      <c r="D217" s="460" t="s">
        <v>903</v>
      </c>
      <c r="E217" s="452">
        <v>32.32859606</v>
      </c>
      <c r="F217" s="452">
        <v>17.55432556</v>
      </c>
      <c r="G217" s="452">
        <v>25.434118259999998</v>
      </c>
      <c r="H217" s="448">
        <v>6.18267582</v>
      </c>
      <c r="I217" s="452"/>
      <c r="J217" s="448">
        <v>54.0144</v>
      </c>
    </row>
    <row r="218" spans="1:10" s="295" customFormat="1" ht="15.75">
      <c r="A218" s="295" t="s">
        <v>435</v>
      </c>
      <c r="B218" s="333" t="s">
        <v>812</v>
      </c>
      <c r="C218" s="389" t="s">
        <v>1027</v>
      </c>
      <c r="D218" s="460" t="s">
        <v>903</v>
      </c>
      <c r="E218" s="452">
        <v>52.16000212</v>
      </c>
      <c r="F218" s="452">
        <v>8.84247217</v>
      </c>
      <c r="G218" s="452">
        <v>15.743568</v>
      </c>
      <c r="H218" s="448">
        <v>0</v>
      </c>
      <c r="I218" s="452"/>
      <c r="J218" s="448">
        <v>0</v>
      </c>
    </row>
    <row r="219" spans="1:10" s="295" customFormat="1" ht="15.75">
      <c r="A219" s="295" t="s">
        <v>435</v>
      </c>
      <c r="B219" s="333" t="s">
        <v>813</v>
      </c>
      <c r="C219" s="389" t="s">
        <v>1028</v>
      </c>
      <c r="D219" s="460" t="s">
        <v>903</v>
      </c>
      <c r="E219" s="452">
        <v>23.34807047000001</v>
      </c>
      <c r="F219" s="452">
        <v>19.29653626</v>
      </c>
      <c r="G219" s="452">
        <v>6.566488949999999</v>
      </c>
      <c r="H219" s="448">
        <v>32.60181705</v>
      </c>
      <c r="I219" s="452"/>
      <c r="J219" s="448">
        <v>16.6716</v>
      </c>
    </row>
    <row r="220" spans="1:10" s="295" customFormat="1" ht="15.75">
      <c r="A220" s="295" t="s">
        <v>435</v>
      </c>
      <c r="B220" s="333" t="s">
        <v>946</v>
      </c>
      <c r="C220" s="389" t="s">
        <v>1029</v>
      </c>
      <c r="D220" s="460" t="s">
        <v>903</v>
      </c>
      <c r="E220" s="452"/>
      <c r="F220" s="448"/>
      <c r="G220" s="452"/>
      <c r="H220" s="448"/>
      <c r="I220" s="452"/>
      <c r="J220" s="448"/>
    </row>
    <row r="221" spans="2:10" s="295" customFormat="1" ht="15.75">
      <c r="B221" s="333" t="s">
        <v>947</v>
      </c>
      <c r="C221" s="324" t="s">
        <v>698</v>
      </c>
      <c r="D221" s="305" t="s">
        <v>903</v>
      </c>
      <c r="E221" s="375"/>
      <c r="F221" s="360"/>
      <c r="G221" s="375"/>
      <c r="H221" s="346"/>
      <c r="I221" s="375"/>
      <c r="J221" s="346"/>
    </row>
    <row r="222" spans="1:10" s="295" customFormat="1" ht="15.75">
      <c r="A222" s="295" t="s">
        <v>435</v>
      </c>
      <c r="B222" s="333" t="s">
        <v>701</v>
      </c>
      <c r="C222" s="388" t="s">
        <v>204</v>
      </c>
      <c r="D222" s="460" t="s">
        <v>903</v>
      </c>
      <c r="E222" s="452">
        <v>0.5393378</v>
      </c>
      <c r="F222" s="448">
        <v>0.03263913</v>
      </c>
      <c r="G222" s="452">
        <v>0.18662426</v>
      </c>
      <c r="H222" s="448">
        <v>2.34311249</v>
      </c>
      <c r="I222" s="452"/>
      <c r="J222" s="448">
        <v>1.1267999999999998</v>
      </c>
    </row>
    <row r="223" spans="2:10" s="295" customFormat="1" ht="15.75">
      <c r="B223" s="333" t="s">
        <v>702</v>
      </c>
      <c r="C223" s="323" t="s">
        <v>134</v>
      </c>
      <c r="D223" s="305" t="s">
        <v>903</v>
      </c>
      <c r="E223" s="377"/>
      <c r="F223" s="360"/>
      <c r="G223" s="375"/>
      <c r="H223" s="346"/>
      <c r="I223" s="375"/>
      <c r="J223" s="375"/>
    </row>
    <row r="224" spans="2:10" s="295" customFormat="1" ht="15.75">
      <c r="B224" s="333" t="s">
        <v>1089</v>
      </c>
      <c r="C224" s="323" t="s">
        <v>1022</v>
      </c>
      <c r="D224" s="305" t="s">
        <v>436</v>
      </c>
      <c r="E224" s="377"/>
      <c r="F224" s="360">
        <f>F225</f>
        <v>0</v>
      </c>
      <c r="G224" s="375"/>
      <c r="H224" s="346"/>
      <c r="I224" s="375"/>
      <c r="J224" s="375"/>
    </row>
    <row r="225" spans="2:10" s="295" customFormat="1" ht="31.5">
      <c r="B225" s="333" t="s">
        <v>1090</v>
      </c>
      <c r="C225" s="327" t="s">
        <v>1091</v>
      </c>
      <c r="D225" s="305" t="s">
        <v>903</v>
      </c>
      <c r="E225" s="377"/>
      <c r="F225" s="360"/>
      <c r="G225" s="375"/>
      <c r="H225" s="346"/>
      <c r="I225" s="375"/>
      <c r="J225" s="375"/>
    </row>
    <row r="226" spans="1:10" s="295" customFormat="1" ht="15.75">
      <c r="A226" s="295" t="s">
        <v>435</v>
      </c>
      <c r="B226" s="411" t="s">
        <v>703</v>
      </c>
      <c r="C226" s="418" t="s">
        <v>76</v>
      </c>
      <c r="D226" s="459" t="s">
        <v>903</v>
      </c>
      <c r="E226" s="438">
        <f aca="true" t="shared" si="30" ref="E226:J226">SUM(E227:E228)+SUM(E232:E233)+SUM(E236:E238)</f>
        <v>118.98582562000001</v>
      </c>
      <c r="F226" s="438">
        <f t="shared" si="30"/>
        <v>338.18985109</v>
      </c>
      <c r="G226" s="437">
        <f t="shared" si="30"/>
        <v>324.99631698999997</v>
      </c>
      <c r="H226" s="437">
        <f t="shared" si="30"/>
        <v>323.20059817000003</v>
      </c>
      <c r="I226" s="438">
        <f t="shared" si="30"/>
        <v>350.526</v>
      </c>
      <c r="J226" s="438">
        <f t="shared" si="30"/>
        <v>300.60059817</v>
      </c>
    </row>
    <row r="227" spans="1:10" s="295" customFormat="1" ht="15.75">
      <c r="A227" s="295" t="s">
        <v>435</v>
      </c>
      <c r="B227" s="333" t="s">
        <v>704</v>
      </c>
      <c r="C227" s="388" t="s">
        <v>205</v>
      </c>
      <c r="D227" s="460" t="s">
        <v>903</v>
      </c>
      <c r="E227" s="452">
        <v>1.77078562</v>
      </c>
      <c r="F227" s="452">
        <v>0.52550123</v>
      </c>
      <c r="G227" s="452">
        <v>0.52020621</v>
      </c>
      <c r="H227" s="448">
        <v>0.6005981699999999</v>
      </c>
      <c r="I227" s="452">
        <v>0.526</v>
      </c>
      <c r="J227" s="452">
        <v>0.60059817</v>
      </c>
    </row>
    <row r="228" spans="1:10" s="295" customFormat="1" ht="15.75">
      <c r="A228" s="295" t="s">
        <v>435</v>
      </c>
      <c r="B228" s="333" t="s">
        <v>705</v>
      </c>
      <c r="C228" s="388" t="s">
        <v>77</v>
      </c>
      <c r="D228" s="460" t="s">
        <v>903</v>
      </c>
      <c r="E228" s="452">
        <v>113.01504000000001</v>
      </c>
      <c r="F228" s="452">
        <v>329.0919</v>
      </c>
      <c r="G228" s="452">
        <v>309.90809999999993</v>
      </c>
      <c r="H228" s="448">
        <v>322.6</v>
      </c>
      <c r="I228" s="452">
        <v>350</v>
      </c>
      <c r="J228" s="452">
        <v>300</v>
      </c>
    </row>
    <row r="229" spans="1:10" s="295" customFormat="1" ht="15.75">
      <c r="A229" s="295" t="s">
        <v>435</v>
      </c>
      <c r="B229" s="333" t="s">
        <v>760</v>
      </c>
      <c r="C229" s="389" t="s">
        <v>126</v>
      </c>
      <c r="D229" s="460" t="s">
        <v>903</v>
      </c>
      <c r="E229" s="452">
        <v>113.01504000000001</v>
      </c>
      <c r="F229" s="452">
        <v>329.0919</v>
      </c>
      <c r="G229" s="448">
        <v>309.90809999999993</v>
      </c>
      <c r="H229" s="448">
        <v>322.6</v>
      </c>
      <c r="I229" s="452">
        <v>350</v>
      </c>
      <c r="J229" s="452">
        <v>300</v>
      </c>
    </row>
    <row r="230" spans="2:10" s="295" customFormat="1" ht="15.75">
      <c r="B230" s="333" t="s">
        <v>761</v>
      </c>
      <c r="C230" s="324" t="s">
        <v>136</v>
      </c>
      <c r="D230" s="305" t="s">
        <v>903</v>
      </c>
      <c r="E230" s="377"/>
      <c r="F230" s="360"/>
      <c r="G230" s="375"/>
      <c r="H230" s="346"/>
      <c r="I230" s="375"/>
      <c r="J230" s="375"/>
    </row>
    <row r="231" spans="2:10" s="295" customFormat="1" ht="15.75">
      <c r="B231" s="333" t="s">
        <v>796</v>
      </c>
      <c r="C231" s="324" t="s">
        <v>209</v>
      </c>
      <c r="D231" s="305" t="s">
        <v>903</v>
      </c>
      <c r="E231" s="377"/>
      <c r="F231" s="360"/>
      <c r="G231" s="375"/>
      <c r="H231" s="346"/>
      <c r="I231" s="375"/>
      <c r="J231" s="375"/>
    </row>
    <row r="232" spans="2:10" s="295" customFormat="1" ht="15.75">
      <c r="B232" s="333" t="s">
        <v>706</v>
      </c>
      <c r="C232" s="323" t="s">
        <v>1076</v>
      </c>
      <c r="D232" s="305" t="s">
        <v>903</v>
      </c>
      <c r="E232" s="377"/>
      <c r="F232" s="360"/>
      <c r="G232" s="375"/>
      <c r="H232" s="346"/>
      <c r="I232" s="375"/>
      <c r="J232" s="375"/>
    </row>
    <row r="233" spans="1:10" s="295" customFormat="1" ht="33" customHeight="1">
      <c r="A233" s="295" t="s">
        <v>435</v>
      </c>
      <c r="B233" s="333" t="s">
        <v>707</v>
      </c>
      <c r="C233" s="388" t="s">
        <v>78</v>
      </c>
      <c r="D233" s="460" t="s">
        <v>903</v>
      </c>
      <c r="E233" s="452">
        <f aca="true" t="shared" si="31" ref="E233:J233">SUM(E234:E235)</f>
        <v>0</v>
      </c>
      <c r="F233" s="448">
        <f t="shared" si="31"/>
        <v>0</v>
      </c>
      <c r="G233" s="452">
        <f t="shared" si="31"/>
        <v>0</v>
      </c>
      <c r="H233" s="448">
        <f t="shared" si="31"/>
        <v>0</v>
      </c>
      <c r="I233" s="452">
        <f t="shared" si="31"/>
        <v>0</v>
      </c>
      <c r="J233" s="452">
        <f t="shared" si="31"/>
        <v>0</v>
      </c>
    </row>
    <row r="234" spans="1:10" s="295" customFormat="1" ht="15.75">
      <c r="A234" s="295" t="s">
        <v>435</v>
      </c>
      <c r="B234" s="333" t="s">
        <v>814</v>
      </c>
      <c r="C234" s="409" t="s">
        <v>820</v>
      </c>
      <c r="D234" s="305" t="s">
        <v>903</v>
      </c>
      <c r="E234" s="377"/>
      <c r="F234" s="360"/>
      <c r="G234" s="375"/>
      <c r="H234" s="346"/>
      <c r="I234" s="375"/>
      <c r="J234" s="375"/>
    </row>
    <row r="235" spans="1:10" s="295" customFormat="1" ht="15.75">
      <c r="A235" s="295" t="s">
        <v>435</v>
      </c>
      <c r="B235" s="333" t="s">
        <v>815</v>
      </c>
      <c r="C235" s="409" t="s">
        <v>127</v>
      </c>
      <c r="D235" s="305" t="s">
        <v>903</v>
      </c>
      <c r="E235" s="377"/>
      <c r="F235" s="360"/>
      <c r="G235" s="375"/>
      <c r="H235" s="346"/>
      <c r="I235" s="375"/>
      <c r="J235" s="375"/>
    </row>
    <row r="236" spans="1:10" s="295" customFormat="1" ht="15.75">
      <c r="A236" s="295" t="s">
        <v>435</v>
      </c>
      <c r="B236" s="333" t="s">
        <v>816</v>
      </c>
      <c r="C236" s="388" t="s">
        <v>794</v>
      </c>
      <c r="D236" s="460" t="s">
        <v>903</v>
      </c>
      <c r="E236" s="462"/>
      <c r="F236" s="448">
        <v>7</v>
      </c>
      <c r="G236" s="448"/>
      <c r="H236" s="448"/>
      <c r="I236" s="452"/>
      <c r="J236" s="452"/>
    </row>
    <row r="237" spans="2:10" s="295" customFormat="1" ht="15.75">
      <c r="B237" s="333" t="s">
        <v>817</v>
      </c>
      <c r="C237" s="323" t="s">
        <v>795</v>
      </c>
      <c r="D237" s="305" t="s">
        <v>903</v>
      </c>
      <c r="E237" s="377"/>
      <c r="F237" s="360"/>
      <c r="G237" s="375"/>
      <c r="H237" s="346"/>
      <c r="I237" s="375"/>
      <c r="J237" s="375"/>
    </row>
    <row r="238" spans="1:10" s="295" customFormat="1" ht="15.75">
      <c r="A238" s="295" t="s">
        <v>435</v>
      </c>
      <c r="B238" s="333" t="s">
        <v>818</v>
      </c>
      <c r="C238" s="388" t="s">
        <v>128</v>
      </c>
      <c r="D238" s="460" t="s">
        <v>903</v>
      </c>
      <c r="E238" s="447">
        <v>4.2</v>
      </c>
      <c r="F238" s="447">
        <v>1.57244986</v>
      </c>
      <c r="G238" s="452">
        <v>14.56801078</v>
      </c>
      <c r="H238" s="448">
        <v>0</v>
      </c>
      <c r="I238" s="452"/>
      <c r="J238" s="452"/>
    </row>
    <row r="239" spans="1:10" s="295" customFormat="1" ht="15.75">
      <c r="A239" s="295" t="s">
        <v>435</v>
      </c>
      <c r="B239" s="411" t="s">
        <v>708</v>
      </c>
      <c r="C239" s="418" t="s">
        <v>79</v>
      </c>
      <c r="D239" s="459" t="s">
        <v>903</v>
      </c>
      <c r="E239" s="438">
        <f aca="true" t="shared" si="32" ref="E239:J239">E240+E244+E245</f>
        <v>270.62614024000004</v>
      </c>
      <c r="F239" s="438">
        <f t="shared" si="32"/>
        <v>359.0912639</v>
      </c>
      <c r="G239" s="437">
        <f t="shared" si="32"/>
        <v>333.79267000000004</v>
      </c>
      <c r="H239" s="437">
        <f t="shared" si="32"/>
        <v>387.69584882000004</v>
      </c>
      <c r="I239" s="437">
        <f t="shared" si="32"/>
        <v>313.05</v>
      </c>
      <c r="J239" s="437">
        <f t="shared" si="32"/>
        <v>320</v>
      </c>
    </row>
    <row r="240" spans="1:10" s="295" customFormat="1" ht="15.75">
      <c r="A240" s="295" t="s">
        <v>435</v>
      </c>
      <c r="B240" s="545" t="s">
        <v>709</v>
      </c>
      <c r="C240" s="388" t="s">
        <v>80</v>
      </c>
      <c r="D240" s="460" t="s">
        <v>903</v>
      </c>
      <c r="E240" s="452">
        <f aca="true" t="shared" si="33" ref="E240:J240">SUM(E241:E243)</f>
        <v>222.71504000000002</v>
      </c>
      <c r="F240" s="452">
        <f t="shared" si="33"/>
        <v>298</v>
      </c>
      <c r="G240" s="448">
        <f t="shared" si="33"/>
        <v>269.88892000000004</v>
      </c>
      <c r="H240" s="448">
        <f t="shared" si="33"/>
        <v>302.21108000000004</v>
      </c>
      <c r="I240" s="448">
        <f t="shared" si="33"/>
        <v>300</v>
      </c>
      <c r="J240" s="448">
        <f t="shared" si="33"/>
        <v>310</v>
      </c>
    </row>
    <row r="241" spans="1:10" s="295" customFormat="1" ht="15.75">
      <c r="A241" s="295" t="s">
        <v>435</v>
      </c>
      <c r="B241" s="513" t="s">
        <v>139</v>
      </c>
      <c r="C241" s="514" t="s">
        <v>126</v>
      </c>
      <c r="D241" s="300" t="s">
        <v>903</v>
      </c>
      <c r="E241" s="375">
        <v>222.71504000000002</v>
      </c>
      <c r="F241" s="375">
        <v>298</v>
      </c>
      <c r="G241" s="375">
        <v>269.88892000000004</v>
      </c>
      <c r="H241" s="346">
        <v>302.21108000000004</v>
      </c>
      <c r="I241" s="375">
        <v>300</v>
      </c>
      <c r="J241" s="375">
        <v>310</v>
      </c>
    </row>
    <row r="242" spans="1:10" s="295" customFormat="1" ht="15.75">
      <c r="A242" s="295" t="s">
        <v>435</v>
      </c>
      <c r="B242" s="513" t="s">
        <v>140</v>
      </c>
      <c r="C242" s="514" t="s">
        <v>136</v>
      </c>
      <c r="D242" s="300" t="s">
        <v>903</v>
      </c>
      <c r="E242" s="375"/>
      <c r="F242" s="375"/>
      <c r="G242" s="375"/>
      <c r="H242" s="346"/>
      <c r="I242" s="375"/>
      <c r="J242" s="375"/>
    </row>
    <row r="243" spans="1:10" s="295" customFormat="1" ht="15.75">
      <c r="A243" s="295" t="s">
        <v>435</v>
      </c>
      <c r="B243" s="513" t="s">
        <v>141</v>
      </c>
      <c r="C243" s="514" t="s">
        <v>209</v>
      </c>
      <c r="D243" s="300" t="s">
        <v>903</v>
      </c>
      <c r="E243" s="375"/>
      <c r="F243" s="375"/>
      <c r="G243" s="375"/>
      <c r="H243" s="346"/>
      <c r="I243" s="375"/>
      <c r="J243" s="375"/>
    </row>
    <row r="244" spans="1:10" s="295" customFormat="1" ht="15.75">
      <c r="A244" s="295" t="s">
        <v>435</v>
      </c>
      <c r="B244" s="545" t="s">
        <v>710</v>
      </c>
      <c r="C244" s="388" t="s">
        <v>160</v>
      </c>
      <c r="D244" s="460" t="s">
        <v>903</v>
      </c>
      <c r="E244" s="452">
        <v>13.05</v>
      </c>
      <c r="F244" s="452">
        <v>21.315</v>
      </c>
      <c r="G244" s="452">
        <v>33.60375</v>
      </c>
      <c r="H244" s="448">
        <v>41.387637999999995</v>
      </c>
      <c r="I244" s="452">
        <v>13.05</v>
      </c>
      <c r="J244" s="452">
        <v>10</v>
      </c>
    </row>
    <row r="245" spans="1:10" s="295" customFormat="1" ht="15.75">
      <c r="A245" s="295" t="s">
        <v>435</v>
      </c>
      <c r="B245" s="545" t="s">
        <v>819</v>
      </c>
      <c r="C245" s="388" t="s">
        <v>129</v>
      </c>
      <c r="D245" s="460" t="s">
        <v>903</v>
      </c>
      <c r="E245" s="452">
        <v>34.86110024</v>
      </c>
      <c r="F245" s="452">
        <v>39.776263900000004</v>
      </c>
      <c r="G245" s="452">
        <v>30.3</v>
      </c>
      <c r="H245" s="448">
        <v>44.09713082</v>
      </c>
      <c r="I245" s="452"/>
      <c r="J245" s="452"/>
    </row>
    <row r="246" spans="1:10" s="295" customFormat="1" ht="31.5">
      <c r="A246" s="365" t="s">
        <v>1123</v>
      </c>
      <c r="B246" s="411" t="s">
        <v>711</v>
      </c>
      <c r="C246" s="418" t="s">
        <v>116</v>
      </c>
      <c r="D246" s="459" t="s">
        <v>903</v>
      </c>
      <c r="E246" s="438">
        <f aca="true" t="shared" si="34" ref="E246:J246">E171-E189</f>
        <v>273.45675987000004</v>
      </c>
      <c r="F246" s="438">
        <f t="shared" si="34"/>
        <v>145.88145262999979</v>
      </c>
      <c r="G246" s="438">
        <f t="shared" si="34"/>
        <v>98.08137709999937</v>
      </c>
      <c r="H246" s="437">
        <f t="shared" si="34"/>
        <v>117.52842071000009</v>
      </c>
      <c r="I246" s="438">
        <f t="shared" si="34"/>
        <v>285.3429741905088</v>
      </c>
      <c r="J246" s="438">
        <f t="shared" si="34"/>
        <v>179.43841396284097</v>
      </c>
    </row>
    <row r="247" spans="1:10" s="295" customFormat="1" ht="31.5">
      <c r="A247" s="365" t="s">
        <v>1123</v>
      </c>
      <c r="B247" s="411" t="s">
        <v>712</v>
      </c>
      <c r="C247" s="418" t="s">
        <v>130</v>
      </c>
      <c r="D247" s="459" t="s">
        <v>903</v>
      </c>
      <c r="E247" s="438">
        <f aca="true" t="shared" si="35" ref="E247:J247">E207-E214</f>
        <v>-116.04429008000001</v>
      </c>
      <c r="F247" s="438">
        <f t="shared" si="35"/>
        <v>-124.42463515</v>
      </c>
      <c r="G247" s="438">
        <f t="shared" si="35"/>
        <v>-72.81411831999999</v>
      </c>
      <c r="H247" s="437">
        <f t="shared" si="35"/>
        <v>-62.14031623</v>
      </c>
      <c r="I247" s="438">
        <f t="shared" si="35"/>
        <v>-257.6621180453873</v>
      </c>
      <c r="J247" s="438">
        <f t="shared" si="35"/>
        <v>-161.28600000000003</v>
      </c>
    </row>
    <row r="248" spans="1:10" s="295" customFormat="1" ht="15.75">
      <c r="A248" s="295" t="s">
        <v>435</v>
      </c>
      <c r="B248" s="333" t="s">
        <v>821</v>
      </c>
      <c r="C248" s="388" t="s">
        <v>131</v>
      </c>
      <c r="D248" s="460" t="s">
        <v>903</v>
      </c>
      <c r="E248" s="462"/>
      <c r="F248" s="462"/>
      <c r="G248" s="452"/>
      <c r="H248" s="448"/>
      <c r="I248" s="452"/>
      <c r="J248" s="452"/>
    </row>
    <row r="249" spans="1:10" s="295" customFormat="1" ht="15.75">
      <c r="A249" s="295" t="s">
        <v>435</v>
      </c>
      <c r="B249" s="333" t="s">
        <v>822</v>
      </c>
      <c r="C249" s="388" t="s">
        <v>197</v>
      </c>
      <c r="D249" s="460" t="s">
        <v>903</v>
      </c>
      <c r="E249" s="462"/>
      <c r="F249" s="462"/>
      <c r="G249" s="452"/>
      <c r="H249" s="448"/>
      <c r="I249" s="452"/>
      <c r="J249" s="452"/>
    </row>
    <row r="250" spans="1:10" s="295" customFormat="1" ht="31.5">
      <c r="A250" s="365" t="s">
        <v>1123</v>
      </c>
      <c r="B250" s="411" t="s">
        <v>713</v>
      </c>
      <c r="C250" s="418" t="s">
        <v>132</v>
      </c>
      <c r="D250" s="459" t="s">
        <v>903</v>
      </c>
      <c r="E250" s="438">
        <f aca="true" t="shared" si="36" ref="E250:J250">E226-E239</f>
        <v>-151.64031462000003</v>
      </c>
      <c r="F250" s="438">
        <f t="shared" si="36"/>
        <v>-20.90141281000001</v>
      </c>
      <c r="G250" s="438">
        <f t="shared" si="36"/>
        <v>-8.796353010000075</v>
      </c>
      <c r="H250" s="437">
        <f t="shared" si="36"/>
        <v>-64.49525065</v>
      </c>
      <c r="I250" s="438">
        <f t="shared" si="36"/>
        <v>37.476</v>
      </c>
      <c r="J250" s="438">
        <f t="shared" si="36"/>
        <v>-19.399401829999988</v>
      </c>
    </row>
    <row r="251" spans="1:10" s="295" customFormat="1" ht="15.75">
      <c r="A251" s="295" t="s">
        <v>435</v>
      </c>
      <c r="B251" s="333" t="s">
        <v>983</v>
      </c>
      <c r="C251" s="388" t="s">
        <v>1021</v>
      </c>
      <c r="D251" s="460" t="s">
        <v>903</v>
      </c>
      <c r="E251" s="447">
        <f aca="true" t="shared" si="37" ref="E251:J251">E228-E240</f>
        <v>-109.7</v>
      </c>
      <c r="F251" s="447">
        <f t="shared" si="37"/>
        <v>31.09190000000001</v>
      </c>
      <c r="G251" s="452">
        <f t="shared" si="37"/>
        <v>40.01917999999989</v>
      </c>
      <c r="H251" s="448">
        <f t="shared" si="37"/>
        <v>20.388919999999985</v>
      </c>
      <c r="I251" s="452">
        <f t="shared" si="37"/>
        <v>50</v>
      </c>
      <c r="J251" s="452">
        <f t="shared" si="37"/>
        <v>-10</v>
      </c>
    </row>
    <row r="252" spans="1:10" s="295" customFormat="1" ht="15.75">
      <c r="A252" s="295" t="s">
        <v>435</v>
      </c>
      <c r="B252" s="333" t="s">
        <v>984</v>
      </c>
      <c r="C252" s="388" t="s">
        <v>982</v>
      </c>
      <c r="D252" s="460" t="s">
        <v>903</v>
      </c>
      <c r="E252" s="447">
        <f aca="true" t="shared" si="38" ref="E252:J252">E233-E244-E245</f>
        <v>-47.911100239999996</v>
      </c>
      <c r="F252" s="447">
        <f t="shared" si="38"/>
        <v>-61.0912639</v>
      </c>
      <c r="G252" s="452">
        <f t="shared" si="38"/>
        <v>-63.90375</v>
      </c>
      <c r="H252" s="448">
        <f t="shared" si="38"/>
        <v>-85.48476882</v>
      </c>
      <c r="I252" s="452">
        <f t="shared" si="38"/>
        <v>-13.05</v>
      </c>
      <c r="J252" s="452">
        <f t="shared" si="38"/>
        <v>-10</v>
      </c>
    </row>
    <row r="253" spans="1:10" s="295" customFormat="1" ht="15.75">
      <c r="A253" s="295" t="s">
        <v>435</v>
      </c>
      <c r="B253" s="411" t="s">
        <v>714</v>
      </c>
      <c r="C253" s="418" t="s">
        <v>216</v>
      </c>
      <c r="D253" s="459" t="s">
        <v>903</v>
      </c>
      <c r="E253" s="436">
        <v>-9.75</v>
      </c>
      <c r="F253" s="436">
        <v>-1.56</v>
      </c>
      <c r="G253" s="438">
        <v>-2.5</v>
      </c>
      <c r="H253" s="437">
        <v>-2.87</v>
      </c>
      <c r="I253" s="438"/>
      <c r="J253" s="438"/>
    </row>
    <row r="254" spans="1:10" s="295" customFormat="1" ht="31.5">
      <c r="A254" s="295" t="s">
        <v>435</v>
      </c>
      <c r="B254" s="411" t="s">
        <v>715</v>
      </c>
      <c r="C254" s="418" t="s">
        <v>117</v>
      </c>
      <c r="D254" s="459" t="s">
        <v>903</v>
      </c>
      <c r="E254" s="438">
        <f aca="true" t="shared" si="39" ref="E254:J254">E246+E247+E250+E253</f>
        <v>-3.977844829999981</v>
      </c>
      <c r="F254" s="438">
        <f t="shared" si="39"/>
        <v>-1.004595330000226</v>
      </c>
      <c r="G254" s="438">
        <f t="shared" si="39"/>
        <v>13.970905769999305</v>
      </c>
      <c r="H254" s="437">
        <f t="shared" si="39"/>
        <v>-11.977146169999916</v>
      </c>
      <c r="I254" s="438">
        <f t="shared" si="39"/>
        <v>65.15685614512154</v>
      </c>
      <c r="J254" s="438">
        <f t="shared" si="39"/>
        <v>-1.2469878671590493</v>
      </c>
    </row>
    <row r="255" spans="1:11" s="295" customFormat="1" ht="15.75">
      <c r="A255" s="295" t="s">
        <v>435</v>
      </c>
      <c r="B255" s="411" t="s">
        <v>716</v>
      </c>
      <c r="C255" s="418" t="s">
        <v>152</v>
      </c>
      <c r="D255" s="459" t="s">
        <v>903</v>
      </c>
      <c r="E255" s="438">
        <v>5.82438804</v>
      </c>
      <c r="F255" s="438">
        <v>1.846543209999993</v>
      </c>
      <c r="G255" s="438">
        <v>0.8419478799997671</v>
      </c>
      <c r="H255" s="437">
        <v>14.81285364999907</v>
      </c>
      <c r="I255" s="438">
        <v>137.92740019105082</v>
      </c>
      <c r="J255" s="438">
        <v>2.835707479999148</v>
      </c>
      <c r="K255" s="345"/>
    </row>
    <row r="256" spans="1:11" s="295" customFormat="1" ht="16.5" thickBot="1">
      <c r="A256" s="295" t="s">
        <v>435</v>
      </c>
      <c r="B256" s="412" t="s">
        <v>717</v>
      </c>
      <c r="C256" s="419" t="s">
        <v>153</v>
      </c>
      <c r="D256" s="463" t="s">
        <v>903</v>
      </c>
      <c r="E256" s="464">
        <f>E255+E246+E247+E250+E253</f>
        <v>1.846543209999993</v>
      </c>
      <c r="F256" s="464">
        <f>F255+F246+F247+F250+F253</f>
        <v>0.8419478799997671</v>
      </c>
      <c r="G256" s="465">
        <f>G255+G246+G247+G250+G253</f>
        <v>14.81285364999907</v>
      </c>
      <c r="H256" s="464">
        <f>H255+H246+H247+H250+H253</f>
        <v>2.835707479999148</v>
      </c>
      <c r="I256" s="464">
        <v>203.08425633617236</v>
      </c>
      <c r="J256" s="465">
        <f>J255+J246+J247+J250+J253</f>
        <v>1.5887196128400944</v>
      </c>
      <c r="K256" s="345"/>
    </row>
    <row r="257" spans="1:11" s="295" customFormat="1" ht="15.75">
      <c r="A257" s="295" t="s">
        <v>435</v>
      </c>
      <c r="B257" s="420" t="s">
        <v>720</v>
      </c>
      <c r="C257" s="421" t="s">
        <v>1022</v>
      </c>
      <c r="D257" s="458" t="s">
        <v>436</v>
      </c>
      <c r="E257" s="466"/>
      <c r="F257" s="441"/>
      <c r="G257" s="442"/>
      <c r="H257" s="441"/>
      <c r="I257" s="442"/>
      <c r="J257" s="442"/>
      <c r="K257" s="345"/>
    </row>
    <row r="258" spans="1:10" s="295" customFormat="1" ht="15.75">
      <c r="A258" s="295" t="s">
        <v>435</v>
      </c>
      <c r="B258" s="334" t="s">
        <v>721</v>
      </c>
      <c r="C258" s="391" t="s">
        <v>81</v>
      </c>
      <c r="D258" s="460" t="s">
        <v>903</v>
      </c>
      <c r="E258" s="467">
        <f>255.684</f>
        <v>255.684</v>
      </c>
      <c r="F258" s="448">
        <f>286.438</f>
        <v>286.438</v>
      </c>
      <c r="G258" s="452">
        <f>244.175</f>
        <v>244.175</v>
      </c>
      <c r="H258" s="448">
        <f>'[8]ФЭМ (2)'!$F$249</f>
        <v>169.28</v>
      </c>
      <c r="I258" s="452">
        <v>256.438</v>
      </c>
      <c r="J258" s="467">
        <f>J269+J273+J285</f>
        <v>159.21061400000008</v>
      </c>
    </row>
    <row r="259" spans="2:10" s="295" customFormat="1" ht="15.75">
      <c r="B259" s="334" t="s">
        <v>823</v>
      </c>
      <c r="C259" s="306" t="s">
        <v>82</v>
      </c>
      <c r="D259" s="305" t="s">
        <v>903</v>
      </c>
      <c r="E259" s="377"/>
      <c r="F259" s="360"/>
      <c r="G259" s="375"/>
      <c r="H259" s="346"/>
      <c r="I259" s="375"/>
      <c r="J259" s="375"/>
    </row>
    <row r="260" spans="2:10" s="295" customFormat="1" ht="15.75">
      <c r="B260" s="334" t="s">
        <v>824</v>
      </c>
      <c r="C260" s="313" t="s">
        <v>210</v>
      </c>
      <c r="D260" s="305" t="s">
        <v>903</v>
      </c>
      <c r="E260" s="377"/>
      <c r="F260" s="360"/>
      <c r="G260" s="375"/>
      <c r="H260" s="346"/>
      <c r="I260" s="375"/>
      <c r="J260" s="375"/>
    </row>
    <row r="261" spans="2:10" s="295" customFormat="1" ht="31.5">
      <c r="B261" s="334" t="s">
        <v>1049</v>
      </c>
      <c r="C261" s="313" t="s">
        <v>1060</v>
      </c>
      <c r="D261" s="305" t="s">
        <v>903</v>
      </c>
      <c r="E261" s="377"/>
      <c r="F261" s="360"/>
      <c r="G261" s="375"/>
      <c r="H261" s="346"/>
      <c r="I261" s="375"/>
      <c r="J261" s="375"/>
    </row>
    <row r="262" spans="2:10" s="295" customFormat="1" ht="15.75">
      <c r="B262" s="334" t="s">
        <v>1050</v>
      </c>
      <c r="C262" s="314" t="s">
        <v>210</v>
      </c>
      <c r="D262" s="305" t="s">
        <v>903</v>
      </c>
      <c r="E262" s="377"/>
      <c r="F262" s="360"/>
      <c r="G262" s="375"/>
      <c r="H262" s="346"/>
      <c r="I262" s="375"/>
      <c r="J262" s="375"/>
    </row>
    <row r="263" spans="2:10" s="295" customFormat="1" ht="31.5">
      <c r="B263" s="334" t="s">
        <v>1051</v>
      </c>
      <c r="C263" s="313" t="s">
        <v>1057</v>
      </c>
      <c r="D263" s="305" t="s">
        <v>903</v>
      </c>
      <c r="E263" s="377"/>
      <c r="F263" s="360"/>
      <c r="G263" s="375"/>
      <c r="H263" s="346"/>
      <c r="I263" s="375"/>
      <c r="J263" s="375"/>
    </row>
    <row r="264" spans="2:10" s="295" customFormat="1" ht="15.75">
      <c r="B264" s="334" t="s">
        <v>1052</v>
      </c>
      <c r="C264" s="314" t="s">
        <v>210</v>
      </c>
      <c r="D264" s="305" t="s">
        <v>903</v>
      </c>
      <c r="E264" s="377"/>
      <c r="F264" s="360"/>
      <c r="G264" s="375"/>
      <c r="H264" s="346"/>
      <c r="I264" s="375"/>
      <c r="J264" s="375"/>
    </row>
    <row r="265" spans="2:10" s="295" customFormat="1" ht="31.5">
      <c r="B265" s="334" t="s">
        <v>37</v>
      </c>
      <c r="C265" s="313" t="s">
        <v>1042</v>
      </c>
      <c r="D265" s="305" t="s">
        <v>903</v>
      </c>
      <c r="E265" s="377"/>
      <c r="F265" s="360"/>
      <c r="G265" s="375"/>
      <c r="H265" s="346"/>
      <c r="I265" s="375"/>
      <c r="J265" s="375"/>
    </row>
    <row r="266" spans="2:10" s="295" customFormat="1" ht="15.75">
      <c r="B266" s="334" t="s">
        <v>38</v>
      </c>
      <c r="C266" s="314" t="s">
        <v>210</v>
      </c>
      <c r="D266" s="305" t="s">
        <v>903</v>
      </c>
      <c r="E266" s="377"/>
      <c r="F266" s="360"/>
      <c r="G266" s="375"/>
      <c r="H266" s="346"/>
      <c r="I266" s="375"/>
      <c r="J266" s="375"/>
    </row>
    <row r="267" spans="2:10" s="295" customFormat="1" ht="15.75">
      <c r="B267" s="334" t="s">
        <v>825</v>
      </c>
      <c r="C267" s="306" t="s">
        <v>107</v>
      </c>
      <c r="D267" s="305" t="s">
        <v>903</v>
      </c>
      <c r="E267" s="377"/>
      <c r="F267" s="360"/>
      <c r="G267" s="375"/>
      <c r="H267" s="346"/>
      <c r="I267" s="375"/>
      <c r="J267" s="375"/>
    </row>
    <row r="268" spans="2:10" s="295" customFormat="1" ht="15.75">
      <c r="B268" s="334" t="s">
        <v>826</v>
      </c>
      <c r="C268" s="313" t="s">
        <v>210</v>
      </c>
      <c r="D268" s="305" t="s">
        <v>903</v>
      </c>
      <c r="E268" s="377"/>
      <c r="F268" s="360"/>
      <c r="G268" s="375"/>
      <c r="H268" s="346"/>
      <c r="I268" s="375"/>
      <c r="J268" s="375"/>
    </row>
    <row r="269" spans="1:10" s="295" customFormat="1" ht="15.75">
      <c r="A269" s="295" t="s">
        <v>435</v>
      </c>
      <c r="B269" s="334" t="s">
        <v>932</v>
      </c>
      <c r="C269" s="392" t="s">
        <v>900</v>
      </c>
      <c r="D269" s="460" t="s">
        <v>903</v>
      </c>
      <c r="E269" s="467">
        <v>63.51133343</v>
      </c>
      <c r="F269" s="468">
        <v>64.88808037</v>
      </c>
      <c r="G269" s="469">
        <v>71.78264484</v>
      </c>
      <c r="H269" s="448">
        <v>92.82</v>
      </c>
      <c r="I269" s="452"/>
      <c r="J269" s="452">
        <v>82.72061400000007</v>
      </c>
    </row>
    <row r="270" spans="1:10" s="295" customFormat="1" ht="15.75">
      <c r="A270" s="295" t="s">
        <v>435</v>
      </c>
      <c r="B270" s="334" t="s">
        <v>933</v>
      </c>
      <c r="C270" s="393" t="s">
        <v>210</v>
      </c>
      <c r="D270" s="460" t="s">
        <v>903</v>
      </c>
      <c r="E270" s="447">
        <v>0</v>
      </c>
      <c r="F270" s="448">
        <v>0</v>
      </c>
      <c r="G270" s="452">
        <v>0</v>
      </c>
      <c r="H270" s="448">
        <f>'[8]ФЭМ (2)'!$F$261</f>
        <v>0</v>
      </c>
      <c r="I270" s="452"/>
      <c r="J270" s="452"/>
    </row>
    <row r="271" spans="2:10" s="295" customFormat="1" ht="15.75">
      <c r="B271" s="334" t="s">
        <v>934</v>
      </c>
      <c r="C271" s="306" t="s">
        <v>101</v>
      </c>
      <c r="D271" s="305" t="s">
        <v>903</v>
      </c>
      <c r="E271" s="377"/>
      <c r="F271" s="360"/>
      <c r="G271" s="375"/>
      <c r="H271" s="346"/>
      <c r="I271" s="375"/>
      <c r="J271" s="375"/>
    </row>
    <row r="272" spans="2:10" s="295" customFormat="1" ht="15.75">
      <c r="B272" s="334" t="s">
        <v>935</v>
      </c>
      <c r="C272" s="313" t="s">
        <v>210</v>
      </c>
      <c r="D272" s="305" t="s">
        <v>903</v>
      </c>
      <c r="E272" s="377"/>
      <c r="F272" s="360"/>
      <c r="G272" s="375"/>
      <c r="H272" s="346"/>
      <c r="I272" s="375"/>
      <c r="J272" s="375"/>
    </row>
    <row r="273" spans="1:10" s="295" customFormat="1" ht="15.75">
      <c r="A273" s="295" t="s">
        <v>435</v>
      </c>
      <c r="B273" s="334" t="s">
        <v>936</v>
      </c>
      <c r="C273" s="392" t="s">
        <v>901</v>
      </c>
      <c r="D273" s="460" t="s">
        <v>903</v>
      </c>
      <c r="E273" s="467">
        <v>21.97</v>
      </c>
      <c r="F273" s="468">
        <v>38.54164489</v>
      </c>
      <c r="G273" s="469">
        <v>30.002983229999998</v>
      </c>
      <c r="H273" s="448">
        <v>10.49</v>
      </c>
      <c r="I273" s="452"/>
      <c r="J273" s="452">
        <v>10.489999999999995</v>
      </c>
    </row>
    <row r="274" spans="1:10" s="295" customFormat="1" ht="15.75">
      <c r="A274" s="295" t="s">
        <v>435</v>
      </c>
      <c r="B274" s="334" t="s">
        <v>937</v>
      </c>
      <c r="C274" s="393" t="s">
        <v>210</v>
      </c>
      <c r="D274" s="460" t="s">
        <v>903</v>
      </c>
      <c r="E274" s="447">
        <v>5.47</v>
      </c>
      <c r="F274" s="448">
        <v>18.64</v>
      </c>
      <c r="G274" s="452">
        <v>9.486936</v>
      </c>
      <c r="H274" s="448">
        <v>10.49</v>
      </c>
      <c r="I274" s="452"/>
      <c r="J274" s="452">
        <v>10.489999999999995</v>
      </c>
    </row>
    <row r="275" spans="2:10" s="295" customFormat="1" ht="15.75" customHeight="1">
      <c r="B275" s="334" t="s">
        <v>145</v>
      </c>
      <c r="C275" s="306" t="s">
        <v>902</v>
      </c>
      <c r="D275" s="305" t="s">
        <v>903</v>
      </c>
      <c r="E275" s="377"/>
      <c r="F275" s="360"/>
      <c r="G275" s="375"/>
      <c r="H275" s="346"/>
      <c r="I275" s="375"/>
      <c r="J275" s="375"/>
    </row>
    <row r="276" spans="2:10" s="295" customFormat="1" ht="15.75">
      <c r="B276" s="334" t="s">
        <v>938</v>
      </c>
      <c r="C276" s="313" t="s">
        <v>210</v>
      </c>
      <c r="D276" s="305" t="s">
        <v>903</v>
      </c>
      <c r="E276" s="377"/>
      <c r="F276" s="360"/>
      <c r="G276" s="375"/>
      <c r="H276" s="346"/>
      <c r="I276" s="375"/>
      <c r="J276" s="375"/>
    </row>
    <row r="277" spans="2:10" s="295" customFormat="1" ht="15.75">
      <c r="B277" s="334" t="s">
        <v>1053</v>
      </c>
      <c r="C277" s="306" t="s">
        <v>108</v>
      </c>
      <c r="D277" s="305" t="s">
        <v>903</v>
      </c>
      <c r="E277" s="377"/>
      <c r="F277" s="360"/>
      <c r="G277" s="375"/>
      <c r="H277" s="346"/>
      <c r="I277" s="375"/>
      <c r="J277" s="375"/>
    </row>
    <row r="278" spans="2:10" s="295" customFormat="1" ht="15.75">
      <c r="B278" s="334" t="s">
        <v>939</v>
      </c>
      <c r="C278" s="313" t="s">
        <v>210</v>
      </c>
      <c r="D278" s="305" t="s">
        <v>903</v>
      </c>
      <c r="E278" s="377"/>
      <c r="F278" s="360"/>
      <c r="G278" s="375"/>
      <c r="H278" s="346"/>
      <c r="I278" s="375"/>
      <c r="J278" s="375"/>
    </row>
    <row r="279" spans="2:10" s="295" customFormat="1" ht="31.5">
      <c r="B279" s="334" t="s">
        <v>940</v>
      </c>
      <c r="C279" s="306" t="s">
        <v>83</v>
      </c>
      <c r="D279" s="305" t="s">
        <v>903</v>
      </c>
      <c r="E279" s="377"/>
      <c r="F279" s="360"/>
      <c r="G279" s="375"/>
      <c r="H279" s="346"/>
      <c r="I279" s="375"/>
      <c r="J279" s="375"/>
    </row>
    <row r="280" spans="2:10" s="295" customFormat="1" ht="15.75">
      <c r="B280" s="334" t="s">
        <v>941</v>
      </c>
      <c r="C280" s="313" t="s">
        <v>210</v>
      </c>
      <c r="D280" s="305" t="s">
        <v>903</v>
      </c>
      <c r="E280" s="377"/>
      <c r="F280" s="360"/>
      <c r="G280" s="375"/>
      <c r="H280" s="346"/>
      <c r="I280" s="375"/>
      <c r="J280" s="375"/>
    </row>
    <row r="281" spans="2:10" s="295" customFormat="1" ht="15.75">
      <c r="B281" s="334" t="s">
        <v>39</v>
      </c>
      <c r="C281" s="313" t="s">
        <v>797</v>
      </c>
      <c r="D281" s="305" t="s">
        <v>903</v>
      </c>
      <c r="E281" s="377"/>
      <c r="F281" s="360"/>
      <c r="G281" s="375"/>
      <c r="H281" s="346"/>
      <c r="I281" s="375"/>
      <c r="J281" s="375"/>
    </row>
    <row r="282" spans="2:10" s="295" customFormat="1" ht="15.75">
      <c r="B282" s="334" t="s">
        <v>41</v>
      </c>
      <c r="C282" s="314" t="s">
        <v>210</v>
      </c>
      <c r="D282" s="305" t="s">
        <v>903</v>
      </c>
      <c r="E282" s="377"/>
      <c r="F282" s="360"/>
      <c r="G282" s="375"/>
      <c r="H282" s="346"/>
      <c r="I282" s="375"/>
      <c r="J282" s="375"/>
    </row>
    <row r="283" spans="2:10" s="295" customFormat="1" ht="15.75">
      <c r="B283" s="334" t="s">
        <v>40</v>
      </c>
      <c r="C283" s="313" t="s">
        <v>785</v>
      </c>
      <c r="D283" s="305" t="s">
        <v>903</v>
      </c>
      <c r="E283" s="377"/>
      <c r="F283" s="360"/>
      <c r="G283" s="375"/>
      <c r="H283" s="346"/>
      <c r="I283" s="375"/>
      <c r="J283" s="375"/>
    </row>
    <row r="284" spans="2:10" s="295" customFormat="1" ht="15.75">
      <c r="B284" s="334" t="s">
        <v>42</v>
      </c>
      <c r="C284" s="314" t="s">
        <v>210</v>
      </c>
      <c r="D284" s="305" t="s">
        <v>903</v>
      </c>
      <c r="E284" s="377"/>
      <c r="F284" s="360"/>
      <c r="G284" s="375"/>
      <c r="H284" s="346"/>
      <c r="I284" s="375"/>
      <c r="J284" s="375"/>
    </row>
    <row r="285" spans="1:10" s="295" customFormat="1" ht="15.75">
      <c r="A285" s="295" t="s">
        <v>435</v>
      </c>
      <c r="B285" s="334" t="s">
        <v>942</v>
      </c>
      <c r="C285" s="392" t="s">
        <v>950</v>
      </c>
      <c r="D285" s="460" t="s">
        <v>903</v>
      </c>
      <c r="E285" s="447">
        <v>170.20266657</v>
      </c>
      <c r="F285" s="448">
        <v>183.00827474</v>
      </c>
      <c r="G285" s="448">
        <v>142.38937193000004</v>
      </c>
      <c r="H285" s="448">
        <v>65.97000000000001</v>
      </c>
      <c r="I285" s="452"/>
      <c r="J285" s="452">
        <v>66</v>
      </c>
    </row>
    <row r="286" spans="1:10" s="295" customFormat="1" ht="15.75">
      <c r="A286" s="295" t="s">
        <v>435</v>
      </c>
      <c r="B286" s="334" t="s">
        <v>943</v>
      </c>
      <c r="C286" s="393" t="s">
        <v>210</v>
      </c>
      <c r="D286" s="460" t="s">
        <v>903</v>
      </c>
      <c r="E286" s="447">
        <v>30</v>
      </c>
      <c r="F286" s="448">
        <v>4</v>
      </c>
      <c r="G286" s="448">
        <v>2.7</v>
      </c>
      <c r="H286" s="448">
        <v>8.479999999999999</v>
      </c>
      <c r="I286" s="452"/>
      <c r="J286" s="452"/>
    </row>
    <row r="287" spans="1:10" s="295" customFormat="1" ht="15.75">
      <c r="A287" s="295" t="s">
        <v>435</v>
      </c>
      <c r="B287" s="334" t="s">
        <v>722</v>
      </c>
      <c r="C287" s="391" t="s">
        <v>84</v>
      </c>
      <c r="D287" s="460" t="s">
        <v>903</v>
      </c>
      <c r="E287" s="467">
        <v>773.216</v>
      </c>
      <c r="F287" s="468">
        <v>832.62</v>
      </c>
      <c r="G287" s="452">
        <v>773.218</v>
      </c>
      <c r="H287" s="448">
        <v>718.52</v>
      </c>
      <c r="I287" s="452">
        <v>802.62</v>
      </c>
      <c r="J287" s="452">
        <v>718.52</v>
      </c>
    </row>
    <row r="288" spans="2:10" s="295" customFormat="1" ht="15.75">
      <c r="B288" s="334" t="s">
        <v>827</v>
      </c>
      <c r="C288" s="306" t="s">
        <v>718</v>
      </c>
      <c r="D288" s="305" t="s">
        <v>903</v>
      </c>
      <c r="E288" s="377"/>
      <c r="F288" s="346"/>
      <c r="G288" s="375"/>
      <c r="H288" s="346"/>
      <c r="I288" s="375"/>
      <c r="J288" s="375"/>
    </row>
    <row r="289" spans="2:10" s="295" customFormat="1" ht="15.75">
      <c r="B289" s="334" t="s">
        <v>828</v>
      </c>
      <c r="C289" s="313" t="s">
        <v>210</v>
      </c>
      <c r="D289" s="305" t="s">
        <v>903</v>
      </c>
      <c r="E289" s="377"/>
      <c r="F289" s="346"/>
      <c r="G289" s="375"/>
      <c r="H289" s="346"/>
      <c r="I289" s="375"/>
      <c r="J289" s="375"/>
    </row>
    <row r="290" spans="2:10" s="295" customFormat="1" ht="15.75">
      <c r="B290" s="334" t="s">
        <v>829</v>
      </c>
      <c r="C290" s="306" t="s">
        <v>85</v>
      </c>
      <c r="D290" s="305" t="s">
        <v>903</v>
      </c>
      <c r="E290" s="377"/>
      <c r="F290" s="346"/>
      <c r="G290" s="375"/>
      <c r="H290" s="346"/>
      <c r="I290" s="375"/>
      <c r="J290" s="375"/>
    </row>
    <row r="291" spans="2:10" s="295" customFormat="1" ht="15.75">
      <c r="B291" s="334" t="s">
        <v>831</v>
      </c>
      <c r="C291" s="313" t="s">
        <v>792</v>
      </c>
      <c r="D291" s="305" t="s">
        <v>903</v>
      </c>
      <c r="E291" s="377"/>
      <c r="F291" s="346"/>
      <c r="G291" s="375"/>
      <c r="H291" s="346"/>
      <c r="I291" s="375"/>
      <c r="J291" s="375"/>
    </row>
    <row r="292" spans="2:10" s="295" customFormat="1" ht="15.75">
      <c r="B292" s="334" t="s">
        <v>832</v>
      </c>
      <c r="C292" s="314" t="s">
        <v>210</v>
      </c>
      <c r="D292" s="305" t="s">
        <v>903</v>
      </c>
      <c r="E292" s="377"/>
      <c r="F292" s="346"/>
      <c r="G292" s="375"/>
      <c r="H292" s="346"/>
      <c r="I292" s="375"/>
      <c r="J292" s="375"/>
    </row>
    <row r="293" spans="2:10" s="295" customFormat="1" ht="15.75">
      <c r="B293" s="334" t="s">
        <v>833</v>
      </c>
      <c r="C293" s="313" t="s">
        <v>853</v>
      </c>
      <c r="D293" s="305" t="s">
        <v>903</v>
      </c>
      <c r="E293" s="377"/>
      <c r="F293" s="346"/>
      <c r="G293" s="375"/>
      <c r="H293" s="346"/>
      <c r="I293" s="375"/>
      <c r="J293" s="375"/>
    </row>
    <row r="294" spans="2:10" s="295" customFormat="1" ht="15.75">
      <c r="B294" s="334" t="s">
        <v>834</v>
      </c>
      <c r="C294" s="314" t="s">
        <v>210</v>
      </c>
      <c r="D294" s="305" t="s">
        <v>903</v>
      </c>
      <c r="E294" s="377"/>
      <c r="F294" s="346"/>
      <c r="G294" s="375"/>
      <c r="H294" s="346"/>
      <c r="I294" s="375"/>
      <c r="J294" s="375"/>
    </row>
    <row r="295" spans="2:10" s="295" customFormat="1" ht="31.5">
      <c r="B295" s="334" t="s">
        <v>830</v>
      </c>
      <c r="C295" s="306" t="s">
        <v>1062</v>
      </c>
      <c r="D295" s="305" t="s">
        <v>903</v>
      </c>
      <c r="E295" s="377"/>
      <c r="F295" s="346"/>
      <c r="G295" s="375"/>
      <c r="H295" s="346"/>
      <c r="I295" s="375"/>
      <c r="J295" s="375"/>
    </row>
    <row r="296" spans="2:10" s="295" customFormat="1" ht="15.75">
      <c r="B296" s="334" t="s">
        <v>835</v>
      </c>
      <c r="C296" s="313" t="s">
        <v>210</v>
      </c>
      <c r="D296" s="305" t="s">
        <v>903</v>
      </c>
      <c r="E296" s="377"/>
      <c r="F296" s="346"/>
      <c r="G296" s="375"/>
      <c r="H296" s="346"/>
      <c r="I296" s="375"/>
      <c r="J296" s="375"/>
    </row>
    <row r="297" spans="1:10" s="295" customFormat="1" ht="15.75">
      <c r="A297" s="295" t="s">
        <v>435</v>
      </c>
      <c r="B297" s="334" t="s">
        <v>836</v>
      </c>
      <c r="C297" s="392" t="s">
        <v>854</v>
      </c>
      <c r="D297" s="460" t="s">
        <v>903</v>
      </c>
      <c r="E297" s="462"/>
      <c r="F297" s="448"/>
      <c r="G297" s="452"/>
      <c r="H297" s="448"/>
      <c r="I297" s="452"/>
      <c r="J297" s="452"/>
    </row>
    <row r="298" spans="1:10" s="295" customFormat="1" ht="15.75">
      <c r="A298" s="295" t="s">
        <v>435</v>
      </c>
      <c r="B298" s="334" t="s">
        <v>841</v>
      </c>
      <c r="C298" s="393" t="s">
        <v>210</v>
      </c>
      <c r="D298" s="460" t="s">
        <v>903</v>
      </c>
      <c r="E298" s="462"/>
      <c r="F298" s="448"/>
      <c r="G298" s="452"/>
      <c r="H298" s="448"/>
      <c r="I298" s="452"/>
      <c r="J298" s="452"/>
    </row>
    <row r="299" spans="1:10" s="295" customFormat="1" ht="15.75">
      <c r="A299" s="295" t="s">
        <v>435</v>
      </c>
      <c r="B299" s="334" t="s">
        <v>837</v>
      </c>
      <c r="C299" s="392" t="s">
        <v>855</v>
      </c>
      <c r="D299" s="460" t="s">
        <v>903</v>
      </c>
      <c r="E299" s="467">
        <v>19.322</v>
      </c>
      <c r="F299" s="468">
        <v>20.494</v>
      </c>
      <c r="G299" s="452">
        <v>20.365</v>
      </c>
      <c r="H299" s="448">
        <v>23.52</v>
      </c>
      <c r="I299" s="452"/>
      <c r="J299" s="452">
        <v>23.52</v>
      </c>
    </row>
    <row r="300" spans="1:10" s="295" customFormat="1" ht="15.75">
      <c r="A300" s="295" t="s">
        <v>435</v>
      </c>
      <c r="B300" s="334" t="s">
        <v>842</v>
      </c>
      <c r="C300" s="393" t="s">
        <v>210</v>
      </c>
      <c r="D300" s="460" t="s">
        <v>903</v>
      </c>
      <c r="E300" s="467">
        <v>0</v>
      </c>
      <c r="F300" s="468">
        <v>0</v>
      </c>
      <c r="G300" s="452">
        <v>0</v>
      </c>
      <c r="H300" s="448">
        <v>0</v>
      </c>
      <c r="I300" s="452">
        <v>0</v>
      </c>
      <c r="J300" s="452">
        <v>0</v>
      </c>
    </row>
    <row r="301" spans="1:10" s="295" customFormat="1" ht="15.75">
      <c r="A301" s="295" t="s">
        <v>435</v>
      </c>
      <c r="B301" s="565" t="s">
        <v>838</v>
      </c>
      <c r="C301" s="392" t="s">
        <v>856</v>
      </c>
      <c r="D301" s="460" t="s">
        <v>903</v>
      </c>
      <c r="E301" s="467">
        <v>61.852</v>
      </c>
      <c r="F301" s="448">
        <v>55.826</v>
      </c>
      <c r="G301" s="448">
        <v>74.504</v>
      </c>
      <c r="H301" s="448">
        <v>70.1</v>
      </c>
      <c r="I301" s="452"/>
      <c r="J301" s="452">
        <v>70.1</v>
      </c>
    </row>
    <row r="302" spans="1:10" s="295" customFormat="1" ht="15.75">
      <c r="A302" s="295" t="s">
        <v>435</v>
      </c>
      <c r="B302" s="565" t="s">
        <v>843</v>
      </c>
      <c r="C302" s="393" t="s">
        <v>210</v>
      </c>
      <c r="D302" s="460" t="s">
        <v>903</v>
      </c>
      <c r="E302" s="447">
        <v>0</v>
      </c>
      <c r="F302" s="448">
        <v>0</v>
      </c>
      <c r="G302" s="452">
        <v>0</v>
      </c>
      <c r="H302" s="448">
        <v>0</v>
      </c>
      <c r="I302" s="452">
        <v>0</v>
      </c>
      <c r="J302" s="452">
        <v>0</v>
      </c>
    </row>
    <row r="303" spans="1:10" s="295" customFormat="1" ht="15.75">
      <c r="A303" s="295" t="s">
        <v>435</v>
      </c>
      <c r="B303" s="565" t="s">
        <v>839</v>
      </c>
      <c r="C303" s="392" t="s">
        <v>857</v>
      </c>
      <c r="D303" s="460" t="s">
        <v>903</v>
      </c>
      <c r="E303" s="447">
        <v>165.9</v>
      </c>
      <c r="F303" s="448">
        <v>204.95981927999998</v>
      </c>
      <c r="G303" s="448">
        <v>221.54361628000015</v>
      </c>
      <c r="H303" s="448">
        <v>198.43</v>
      </c>
      <c r="I303" s="452"/>
      <c r="J303" s="452">
        <v>198.43</v>
      </c>
    </row>
    <row r="304" spans="1:10" s="295" customFormat="1" ht="15.75">
      <c r="A304" s="295" t="s">
        <v>435</v>
      </c>
      <c r="B304" s="565" t="s">
        <v>844</v>
      </c>
      <c r="C304" s="393" t="s">
        <v>210</v>
      </c>
      <c r="D304" s="460" t="s">
        <v>903</v>
      </c>
      <c r="E304" s="447">
        <v>0</v>
      </c>
      <c r="F304" s="448">
        <v>0</v>
      </c>
      <c r="G304" s="452">
        <v>0</v>
      </c>
      <c r="H304" s="448">
        <v>0</v>
      </c>
      <c r="I304" s="452">
        <v>0</v>
      </c>
      <c r="J304" s="452">
        <v>0</v>
      </c>
    </row>
    <row r="305" spans="1:11" s="295" customFormat="1" ht="31.5">
      <c r="A305" s="295" t="s">
        <v>435</v>
      </c>
      <c r="B305" s="565" t="s">
        <v>840</v>
      </c>
      <c r="C305" s="392" t="s">
        <v>888</v>
      </c>
      <c r="D305" s="460" t="s">
        <v>903</v>
      </c>
      <c r="E305" s="447">
        <v>259.7795585234001</v>
      </c>
      <c r="F305" s="448">
        <v>309.6803404787388</v>
      </c>
      <c r="G305" s="452">
        <v>239.95110863625203</v>
      </c>
      <c r="H305" s="448">
        <v>174.38228484462314</v>
      </c>
      <c r="I305" s="452"/>
      <c r="J305" s="452">
        <v>174.38228484462314</v>
      </c>
      <c r="K305" s="431"/>
    </row>
    <row r="306" spans="1:10" s="295" customFormat="1" ht="15.75">
      <c r="A306" s="295" t="s">
        <v>435</v>
      </c>
      <c r="B306" s="565" t="s">
        <v>845</v>
      </c>
      <c r="C306" s="393" t="s">
        <v>210</v>
      </c>
      <c r="D306" s="460" t="s">
        <v>903</v>
      </c>
      <c r="E306" s="447"/>
      <c r="F306" s="448"/>
      <c r="G306" s="452">
        <v>6.71</v>
      </c>
      <c r="H306" s="448">
        <v>0</v>
      </c>
      <c r="I306" s="452"/>
      <c r="J306" s="452"/>
    </row>
    <row r="307" spans="1:10" s="295" customFormat="1" ht="15.75">
      <c r="A307" s="295" t="s">
        <v>435</v>
      </c>
      <c r="B307" s="565" t="s">
        <v>1072</v>
      </c>
      <c r="C307" s="392" t="s">
        <v>1073</v>
      </c>
      <c r="D307" s="460" t="s">
        <v>903</v>
      </c>
      <c r="E307" s="447">
        <f>E287-E299-E301-E303-E305</f>
        <v>266.36244147659994</v>
      </c>
      <c r="F307" s="448">
        <f>F287-F299-F301-F303-F305</f>
        <v>241.65984024126124</v>
      </c>
      <c r="G307" s="452">
        <f>G287-G299-G301-G303-G305</f>
        <v>216.85427508374775</v>
      </c>
      <c r="H307" s="448">
        <f>'[8]ФЭМ (2)'!$F$298</f>
        <v>252.08771515537683</v>
      </c>
      <c r="I307" s="452"/>
      <c r="J307" s="452">
        <f>H307</f>
        <v>252.08771515537683</v>
      </c>
    </row>
    <row r="308" spans="1:10" s="295" customFormat="1" ht="15.75">
      <c r="A308" s="295" t="s">
        <v>435</v>
      </c>
      <c r="B308" s="565" t="s">
        <v>1074</v>
      </c>
      <c r="C308" s="393" t="s">
        <v>210</v>
      </c>
      <c r="D308" s="460" t="s">
        <v>903</v>
      </c>
      <c r="E308" s="447">
        <v>4.8</v>
      </c>
      <c r="F308" s="448">
        <v>5.9</v>
      </c>
      <c r="G308" s="452">
        <v>4.5</v>
      </c>
      <c r="H308" s="448">
        <v>12.53</v>
      </c>
      <c r="I308" s="452"/>
      <c r="J308" s="452"/>
    </row>
    <row r="309" spans="1:11" s="295" customFormat="1" ht="31.5">
      <c r="A309" s="295" t="s">
        <v>435</v>
      </c>
      <c r="B309" s="334" t="s">
        <v>723</v>
      </c>
      <c r="C309" s="391" t="s">
        <v>86</v>
      </c>
      <c r="D309" s="470" t="s">
        <v>179</v>
      </c>
      <c r="E309" s="516">
        <f aca="true" t="shared" si="40" ref="E309:J309">E171/(E27*1.18)</f>
        <v>1.0568721430518548</v>
      </c>
      <c r="F309" s="517">
        <f t="shared" si="40"/>
        <v>1.022511105702286</v>
      </c>
      <c r="G309" s="517">
        <f t="shared" si="40"/>
        <v>1.0045119201620192</v>
      </c>
      <c r="H309" s="518">
        <f t="shared" si="40"/>
        <v>1.0160069815619321</v>
      </c>
      <c r="I309" s="517">
        <f t="shared" si="40"/>
        <v>0.8474576271186441</v>
      </c>
      <c r="J309" s="517">
        <f t="shared" si="40"/>
        <v>1.0219132395048847</v>
      </c>
      <c r="K309" s="431"/>
    </row>
    <row r="310" spans="2:10" s="295" customFormat="1" ht="15.75">
      <c r="B310" s="334" t="s">
        <v>846</v>
      </c>
      <c r="C310" s="306" t="s">
        <v>1112</v>
      </c>
      <c r="D310" s="341" t="s">
        <v>179</v>
      </c>
      <c r="E310" s="377"/>
      <c r="F310" s="346"/>
      <c r="G310" s="375"/>
      <c r="H310" s="346"/>
      <c r="I310" s="375"/>
      <c r="J310" s="375"/>
    </row>
    <row r="311" spans="2:10" s="295" customFormat="1" ht="31.5">
      <c r="B311" s="334" t="s">
        <v>1077</v>
      </c>
      <c r="C311" s="313" t="s">
        <v>1113</v>
      </c>
      <c r="D311" s="341" t="s">
        <v>179</v>
      </c>
      <c r="E311" s="377"/>
      <c r="F311" s="346"/>
      <c r="G311" s="375"/>
      <c r="H311" s="346"/>
      <c r="I311" s="375"/>
      <c r="J311" s="375"/>
    </row>
    <row r="312" spans="2:10" s="295" customFormat="1" ht="31.5">
      <c r="B312" s="334" t="s">
        <v>1078</v>
      </c>
      <c r="C312" s="313" t="s">
        <v>1114</v>
      </c>
      <c r="D312" s="341" t="s">
        <v>179</v>
      </c>
      <c r="E312" s="377"/>
      <c r="F312" s="346"/>
      <c r="G312" s="375"/>
      <c r="H312" s="346"/>
      <c r="I312" s="375"/>
      <c r="J312" s="375"/>
    </row>
    <row r="313" spans="2:10" s="295" customFormat="1" ht="31.5">
      <c r="B313" s="334" t="s">
        <v>43</v>
      </c>
      <c r="C313" s="313" t="s">
        <v>1115</v>
      </c>
      <c r="D313" s="341" t="s">
        <v>179</v>
      </c>
      <c r="E313" s="377"/>
      <c r="F313" s="346"/>
      <c r="G313" s="375"/>
      <c r="H313" s="346"/>
      <c r="I313" s="375"/>
      <c r="J313" s="375"/>
    </row>
    <row r="314" spans="2:10" s="295" customFormat="1" ht="15.75">
      <c r="B314" s="334" t="s">
        <v>847</v>
      </c>
      <c r="C314" s="315" t="s">
        <v>109</v>
      </c>
      <c r="D314" s="341" t="s">
        <v>179</v>
      </c>
      <c r="E314" s="377"/>
      <c r="F314" s="346"/>
      <c r="G314" s="375"/>
      <c r="H314" s="346"/>
      <c r="I314" s="375"/>
      <c r="J314" s="375"/>
    </row>
    <row r="315" spans="1:10" s="295" customFormat="1" ht="15.75">
      <c r="A315" s="295" t="s">
        <v>435</v>
      </c>
      <c r="B315" s="334" t="s">
        <v>848</v>
      </c>
      <c r="C315" s="394" t="s">
        <v>1116</v>
      </c>
      <c r="D315" s="470" t="s">
        <v>179</v>
      </c>
      <c r="E315" s="516">
        <f aca="true" t="shared" si="41" ref="E315:J315">E177/(E33*1.18)</f>
        <v>1.0357985749582654</v>
      </c>
      <c r="F315" s="519">
        <f t="shared" si="41"/>
        <v>0.9989023808650821</v>
      </c>
      <c r="G315" s="520">
        <f t="shared" si="41"/>
        <v>0.9950141319099588</v>
      </c>
      <c r="H315" s="519">
        <f t="shared" si="41"/>
        <v>0.9858618122122358</v>
      </c>
      <c r="I315" s="520">
        <f t="shared" si="41"/>
        <v>0.8474576271186441</v>
      </c>
      <c r="J315" s="520">
        <f t="shared" si="41"/>
        <v>1.0232738763481763</v>
      </c>
    </row>
    <row r="316" spans="2:10" s="295" customFormat="1" ht="15.75">
      <c r="B316" s="334" t="s">
        <v>849</v>
      </c>
      <c r="C316" s="315" t="s">
        <v>102</v>
      </c>
      <c r="D316" s="341" t="s">
        <v>179</v>
      </c>
      <c r="E316" s="377"/>
      <c r="F316" s="346"/>
      <c r="G316" s="375"/>
      <c r="H316" s="346"/>
      <c r="I316" s="375"/>
      <c r="J316" s="375"/>
    </row>
    <row r="317" spans="2:10" s="295" customFormat="1" ht="19.5" customHeight="1">
      <c r="B317" s="334" t="s">
        <v>850</v>
      </c>
      <c r="C317" s="315" t="s">
        <v>1117</v>
      </c>
      <c r="D317" s="341" t="s">
        <v>179</v>
      </c>
      <c r="E317" s="377"/>
      <c r="F317" s="346"/>
      <c r="G317" s="375"/>
      <c r="H317" s="346"/>
      <c r="I317" s="375"/>
      <c r="J317" s="375"/>
    </row>
    <row r="318" spans="2:10" s="295" customFormat="1" ht="19.5" customHeight="1">
      <c r="B318" s="334" t="s">
        <v>851</v>
      </c>
      <c r="C318" s="315" t="s">
        <v>110</v>
      </c>
      <c r="D318" s="341" t="s">
        <v>179</v>
      </c>
      <c r="E318" s="379"/>
      <c r="F318" s="346"/>
      <c r="G318" s="381"/>
      <c r="H318" s="347"/>
      <c r="I318" s="381"/>
      <c r="J318" s="381"/>
    </row>
    <row r="319" spans="2:10" s="295" customFormat="1" ht="36.75" customHeight="1">
      <c r="B319" s="334" t="s">
        <v>852</v>
      </c>
      <c r="C319" s="306" t="s">
        <v>87</v>
      </c>
      <c r="D319" s="341" t="s">
        <v>179</v>
      </c>
      <c r="E319" s="379"/>
      <c r="F319" s="346"/>
      <c r="G319" s="381"/>
      <c r="H319" s="347"/>
      <c r="I319" s="381"/>
      <c r="J319" s="381"/>
    </row>
    <row r="320" spans="2:10" s="295" customFormat="1" ht="19.5" customHeight="1">
      <c r="B320" s="334" t="s">
        <v>142</v>
      </c>
      <c r="C320" s="316" t="s">
        <v>797</v>
      </c>
      <c r="D320" s="341" t="s">
        <v>179</v>
      </c>
      <c r="E320" s="377"/>
      <c r="F320" s="346"/>
      <c r="G320" s="375"/>
      <c r="H320" s="346"/>
      <c r="I320" s="375"/>
      <c r="J320" s="375"/>
    </row>
    <row r="321" spans="2:10" s="295" customFormat="1" ht="19.5" customHeight="1" thickBot="1">
      <c r="B321" s="335" t="s">
        <v>143</v>
      </c>
      <c r="C321" s="317" t="s">
        <v>785</v>
      </c>
      <c r="D321" s="342" t="s">
        <v>179</v>
      </c>
      <c r="E321" s="380"/>
      <c r="F321" s="348"/>
      <c r="G321" s="376"/>
      <c r="H321" s="348"/>
      <c r="I321" s="376"/>
      <c r="J321" s="376"/>
    </row>
    <row r="322" spans="1:10" s="295" customFormat="1" ht="15" customHeight="1" thickBot="1">
      <c r="A322" s="295" t="s">
        <v>435</v>
      </c>
      <c r="B322" s="597" t="s">
        <v>719</v>
      </c>
      <c r="C322" s="598"/>
      <c r="D322" s="598"/>
      <c r="E322" s="598"/>
      <c r="F322" s="598"/>
      <c r="G322" s="598"/>
      <c r="H322" s="598"/>
      <c r="I322" s="598"/>
      <c r="J322" s="599"/>
    </row>
    <row r="323" spans="2:10" ht="31.5">
      <c r="B323" s="422" t="s">
        <v>724</v>
      </c>
      <c r="C323" s="423" t="s">
        <v>762</v>
      </c>
      <c r="D323" s="471" t="s">
        <v>436</v>
      </c>
      <c r="E323" s="553" t="s">
        <v>742</v>
      </c>
      <c r="F323" s="445" t="s">
        <v>742</v>
      </c>
      <c r="G323" s="446" t="s">
        <v>742</v>
      </c>
      <c r="H323" s="445" t="s">
        <v>742</v>
      </c>
      <c r="I323" s="446" t="s">
        <v>742</v>
      </c>
      <c r="J323" s="446" t="s">
        <v>742</v>
      </c>
    </row>
    <row r="324" spans="2:10" ht="15.75">
      <c r="B324" s="334" t="s">
        <v>725</v>
      </c>
      <c r="C324" s="298" t="s">
        <v>763</v>
      </c>
      <c r="D324" s="300" t="s">
        <v>182</v>
      </c>
      <c r="E324" s="377"/>
      <c r="F324" s="346"/>
      <c r="G324" s="375"/>
      <c r="H324" s="346"/>
      <c r="I324" s="375"/>
      <c r="J324" s="375"/>
    </row>
    <row r="325" spans="2:10" ht="15.75">
      <c r="B325" s="334" t="s">
        <v>726</v>
      </c>
      <c r="C325" s="298" t="s">
        <v>764</v>
      </c>
      <c r="D325" s="300" t="s">
        <v>765</v>
      </c>
      <c r="E325" s="377"/>
      <c r="F325" s="346"/>
      <c r="G325" s="375"/>
      <c r="H325" s="346"/>
      <c r="I325" s="375"/>
      <c r="J325" s="375"/>
    </row>
    <row r="326" spans="2:10" ht="15.75">
      <c r="B326" s="334" t="s">
        <v>727</v>
      </c>
      <c r="C326" s="298" t="s">
        <v>766</v>
      </c>
      <c r="D326" s="300" t="s">
        <v>182</v>
      </c>
      <c r="E326" s="377"/>
      <c r="F326" s="346"/>
      <c r="G326" s="375"/>
      <c r="H326" s="346"/>
      <c r="I326" s="375"/>
      <c r="J326" s="375"/>
    </row>
    <row r="327" spans="2:10" ht="15.75">
      <c r="B327" s="334" t="s">
        <v>728</v>
      </c>
      <c r="C327" s="298" t="s">
        <v>768</v>
      </c>
      <c r="D327" s="300" t="s">
        <v>765</v>
      </c>
      <c r="E327" s="377"/>
      <c r="F327" s="346"/>
      <c r="G327" s="375"/>
      <c r="H327" s="346"/>
      <c r="I327" s="375"/>
      <c r="J327" s="375"/>
    </row>
    <row r="328" spans="2:10" ht="15.75">
      <c r="B328" s="334" t="s">
        <v>730</v>
      </c>
      <c r="C328" s="298" t="s">
        <v>767</v>
      </c>
      <c r="D328" s="300" t="s">
        <v>340</v>
      </c>
      <c r="E328" s="377"/>
      <c r="F328" s="346"/>
      <c r="G328" s="375"/>
      <c r="H328" s="346"/>
      <c r="I328" s="375"/>
      <c r="J328" s="375"/>
    </row>
    <row r="329" spans="2:10" ht="15.75">
      <c r="B329" s="334" t="s">
        <v>858</v>
      </c>
      <c r="C329" s="298" t="s">
        <v>729</v>
      </c>
      <c r="D329" s="300" t="s">
        <v>436</v>
      </c>
      <c r="E329" s="382" t="s">
        <v>742</v>
      </c>
      <c r="F329" s="346" t="s">
        <v>742</v>
      </c>
      <c r="G329" s="375" t="s">
        <v>742</v>
      </c>
      <c r="H329" s="346" t="s">
        <v>742</v>
      </c>
      <c r="I329" s="375" t="s">
        <v>742</v>
      </c>
      <c r="J329" s="375" t="s">
        <v>742</v>
      </c>
    </row>
    <row r="330" spans="2:10" ht="15.75">
      <c r="B330" s="334" t="s">
        <v>859</v>
      </c>
      <c r="C330" s="308" t="s">
        <v>732</v>
      </c>
      <c r="D330" s="300" t="s">
        <v>340</v>
      </c>
      <c r="E330" s="377"/>
      <c r="F330" s="346"/>
      <c r="G330" s="375"/>
      <c r="H330" s="346"/>
      <c r="I330" s="375"/>
      <c r="J330" s="375"/>
    </row>
    <row r="331" spans="2:10" ht="15.75">
      <c r="B331" s="334" t="s">
        <v>860</v>
      </c>
      <c r="C331" s="308" t="s">
        <v>731</v>
      </c>
      <c r="D331" s="300" t="s">
        <v>183</v>
      </c>
      <c r="E331" s="377"/>
      <c r="F331" s="346"/>
      <c r="G331" s="375"/>
      <c r="H331" s="346"/>
      <c r="I331" s="375"/>
      <c r="J331" s="375"/>
    </row>
    <row r="332" spans="2:10" ht="15.75">
      <c r="B332" s="334" t="s">
        <v>861</v>
      </c>
      <c r="C332" s="298" t="s">
        <v>1067</v>
      </c>
      <c r="D332" s="300" t="s">
        <v>436</v>
      </c>
      <c r="E332" s="382" t="s">
        <v>742</v>
      </c>
      <c r="F332" s="346" t="s">
        <v>742</v>
      </c>
      <c r="G332" s="375" t="s">
        <v>742</v>
      </c>
      <c r="H332" s="346" t="s">
        <v>742</v>
      </c>
      <c r="I332" s="375" t="s">
        <v>742</v>
      </c>
      <c r="J332" s="375" t="s">
        <v>742</v>
      </c>
    </row>
    <row r="333" spans="2:10" ht="15.75">
      <c r="B333" s="334" t="s">
        <v>862</v>
      </c>
      <c r="C333" s="308" t="s">
        <v>732</v>
      </c>
      <c r="D333" s="300" t="s">
        <v>340</v>
      </c>
      <c r="E333" s="377"/>
      <c r="F333" s="346"/>
      <c r="G333" s="375"/>
      <c r="H333" s="346"/>
      <c r="I333" s="375"/>
      <c r="J333" s="375"/>
    </row>
    <row r="334" spans="2:10" ht="15.75">
      <c r="B334" s="334" t="s">
        <v>863</v>
      </c>
      <c r="C334" s="308" t="s">
        <v>733</v>
      </c>
      <c r="D334" s="300" t="s">
        <v>182</v>
      </c>
      <c r="E334" s="377"/>
      <c r="F334" s="346"/>
      <c r="G334" s="375"/>
      <c r="H334" s="346"/>
      <c r="I334" s="375"/>
      <c r="J334" s="375"/>
    </row>
    <row r="335" spans="2:10" ht="15.75">
      <c r="B335" s="334" t="s">
        <v>864</v>
      </c>
      <c r="C335" s="308" t="s">
        <v>731</v>
      </c>
      <c r="D335" s="300" t="s">
        <v>183</v>
      </c>
      <c r="E335" s="377"/>
      <c r="F335" s="346"/>
      <c r="G335" s="375"/>
      <c r="H335" s="346"/>
      <c r="I335" s="375"/>
      <c r="J335" s="375"/>
    </row>
    <row r="336" spans="2:10" ht="15.75">
      <c r="B336" s="334" t="s">
        <v>865</v>
      </c>
      <c r="C336" s="298" t="s">
        <v>180</v>
      </c>
      <c r="D336" s="300" t="s">
        <v>436</v>
      </c>
      <c r="E336" s="382" t="s">
        <v>742</v>
      </c>
      <c r="F336" s="346" t="s">
        <v>742</v>
      </c>
      <c r="G336" s="375" t="s">
        <v>742</v>
      </c>
      <c r="H336" s="346" t="s">
        <v>742</v>
      </c>
      <c r="I336" s="375" t="s">
        <v>742</v>
      </c>
      <c r="J336" s="375" t="s">
        <v>742</v>
      </c>
    </row>
    <row r="337" spans="2:10" ht="15.75">
      <c r="B337" s="334" t="s">
        <v>866</v>
      </c>
      <c r="C337" s="308" t="s">
        <v>732</v>
      </c>
      <c r="D337" s="300" t="s">
        <v>340</v>
      </c>
      <c r="E337" s="377"/>
      <c r="F337" s="346"/>
      <c r="G337" s="375"/>
      <c r="H337" s="346"/>
      <c r="I337" s="375"/>
      <c r="J337" s="375"/>
    </row>
    <row r="338" spans="2:10" ht="15.75">
      <c r="B338" s="334" t="s">
        <v>867</v>
      </c>
      <c r="C338" s="308" t="s">
        <v>731</v>
      </c>
      <c r="D338" s="300" t="s">
        <v>183</v>
      </c>
      <c r="E338" s="377"/>
      <c r="F338" s="346"/>
      <c r="G338" s="375"/>
      <c r="H338" s="346"/>
      <c r="I338" s="375"/>
      <c r="J338" s="375"/>
    </row>
    <row r="339" spans="2:10" ht="15.75">
      <c r="B339" s="334" t="s">
        <v>868</v>
      </c>
      <c r="C339" s="298" t="s">
        <v>181</v>
      </c>
      <c r="D339" s="300" t="s">
        <v>436</v>
      </c>
      <c r="E339" s="382" t="s">
        <v>742</v>
      </c>
      <c r="F339" s="346" t="s">
        <v>742</v>
      </c>
      <c r="G339" s="375" t="s">
        <v>742</v>
      </c>
      <c r="H339" s="346" t="s">
        <v>742</v>
      </c>
      <c r="I339" s="375" t="s">
        <v>742</v>
      </c>
      <c r="J339" s="375" t="s">
        <v>742</v>
      </c>
    </row>
    <row r="340" spans="2:10" ht="15.75">
      <c r="B340" s="334" t="s">
        <v>869</v>
      </c>
      <c r="C340" s="308" t="s">
        <v>732</v>
      </c>
      <c r="D340" s="300" t="s">
        <v>340</v>
      </c>
      <c r="E340" s="377"/>
      <c r="F340" s="346"/>
      <c r="G340" s="375"/>
      <c r="H340" s="346"/>
      <c r="I340" s="375"/>
      <c r="J340" s="375"/>
    </row>
    <row r="341" spans="2:10" ht="15.75">
      <c r="B341" s="334" t="s">
        <v>870</v>
      </c>
      <c r="C341" s="308" t="s">
        <v>733</v>
      </c>
      <c r="D341" s="300" t="s">
        <v>182</v>
      </c>
      <c r="E341" s="377"/>
      <c r="F341" s="346"/>
      <c r="G341" s="375"/>
      <c r="H341" s="346"/>
      <c r="I341" s="375"/>
      <c r="J341" s="375"/>
    </row>
    <row r="342" spans="2:10" ht="15.75">
      <c r="B342" s="334" t="s">
        <v>871</v>
      </c>
      <c r="C342" s="308" t="s">
        <v>731</v>
      </c>
      <c r="D342" s="300" t="s">
        <v>183</v>
      </c>
      <c r="E342" s="377"/>
      <c r="F342" s="346"/>
      <c r="G342" s="375"/>
      <c r="H342" s="346"/>
      <c r="I342" s="375"/>
      <c r="J342" s="375"/>
    </row>
    <row r="343" spans="1:12" ht="15.75">
      <c r="A343" s="292" t="s">
        <v>435</v>
      </c>
      <c r="B343" s="422" t="s">
        <v>734</v>
      </c>
      <c r="C343" s="423" t="s">
        <v>769</v>
      </c>
      <c r="D343" s="471" t="s">
        <v>436</v>
      </c>
      <c r="E343" s="472" t="s">
        <v>742</v>
      </c>
      <c r="F343" s="437" t="s">
        <v>742</v>
      </c>
      <c r="G343" s="446" t="s">
        <v>742</v>
      </c>
      <c r="H343" s="445" t="s">
        <v>742</v>
      </c>
      <c r="I343" s="446" t="s">
        <v>742</v>
      </c>
      <c r="J343" s="446" t="s">
        <v>742</v>
      </c>
      <c r="L343" s="560"/>
    </row>
    <row r="344" spans="1:13" ht="31.5">
      <c r="A344" s="292" t="s">
        <v>435</v>
      </c>
      <c r="B344" s="334" t="s">
        <v>736</v>
      </c>
      <c r="C344" s="391" t="s">
        <v>88</v>
      </c>
      <c r="D344" s="460" t="s">
        <v>340</v>
      </c>
      <c r="E344" s="447">
        <f aca="true" t="shared" si="42" ref="E344:J344">E345</f>
        <v>1448.79968</v>
      </c>
      <c r="F344" s="448">
        <f t="shared" si="42"/>
        <v>1461.15199</v>
      </c>
      <c r="G344" s="452">
        <f t="shared" si="42"/>
        <v>1462.349257</v>
      </c>
      <c r="H344" s="448">
        <f t="shared" si="42"/>
        <v>1443.4556680000003</v>
      </c>
      <c r="I344" s="452">
        <f t="shared" si="42"/>
        <v>1437.275625</v>
      </c>
      <c r="J344" s="452">
        <f t="shared" si="42"/>
        <v>1442.5154699999998</v>
      </c>
      <c r="L344" s="357"/>
      <c r="M344" s="357"/>
    </row>
    <row r="345" spans="1:10" ht="31.5">
      <c r="A345" s="292" t="s">
        <v>435</v>
      </c>
      <c r="B345" s="334" t="s">
        <v>872</v>
      </c>
      <c r="C345" s="308" t="s">
        <v>89</v>
      </c>
      <c r="D345" s="300" t="s">
        <v>340</v>
      </c>
      <c r="E345" s="473">
        <f aca="true" t="shared" si="43" ref="E345:J345">E346+E347</f>
        <v>1448.79968</v>
      </c>
      <c r="F345" s="346">
        <f t="shared" si="43"/>
        <v>1461.15199</v>
      </c>
      <c r="G345" s="375">
        <f t="shared" si="43"/>
        <v>1462.349257</v>
      </c>
      <c r="H345" s="346">
        <f t="shared" si="43"/>
        <v>1443.4556680000003</v>
      </c>
      <c r="I345" s="375">
        <f t="shared" si="43"/>
        <v>1437.275625</v>
      </c>
      <c r="J345" s="375">
        <f t="shared" si="43"/>
        <v>1442.5154699999998</v>
      </c>
    </row>
    <row r="346" spans="1:10" ht="15.75">
      <c r="A346" s="292" t="s">
        <v>435</v>
      </c>
      <c r="B346" s="334" t="s">
        <v>1064</v>
      </c>
      <c r="C346" s="310" t="s">
        <v>1118</v>
      </c>
      <c r="D346" s="300" t="s">
        <v>340</v>
      </c>
      <c r="E346" s="377"/>
      <c r="F346" s="346"/>
      <c r="G346" s="375"/>
      <c r="H346" s="346"/>
      <c r="I346" s="375"/>
      <c r="J346" s="375"/>
    </row>
    <row r="347" spans="1:10" ht="15.75">
      <c r="A347" s="292" t="s">
        <v>435</v>
      </c>
      <c r="B347" s="334" t="s">
        <v>1063</v>
      </c>
      <c r="C347" s="395" t="s">
        <v>1119</v>
      </c>
      <c r="D347" s="460" t="s">
        <v>340</v>
      </c>
      <c r="E347" s="447">
        <v>1448.79968</v>
      </c>
      <c r="F347" s="448">
        <v>1461.15199</v>
      </c>
      <c r="G347" s="452">
        <v>1462.349257</v>
      </c>
      <c r="H347" s="448">
        <v>1443.4556680000003</v>
      </c>
      <c r="I347" s="452">
        <v>1437.275625</v>
      </c>
      <c r="J347" s="452">
        <v>1442.5154699999998</v>
      </c>
    </row>
    <row r="348" spans="1:10" ht="15.75">
      <c r="A348" s="292" t="s">
        <v>435</v>
      </c>
      <c r="B348" s="334" t="s">
        <v>1030</v>
      </c>
      <c r="C348" s="391" t="s">
        <v>44</v>
      </c>
      <c r="D348" s="460" t="s">
        <v>340</v>
      </c>
      <c r="E348" s="447">
        <v>134.446668</v>
      </c>
      <c r="F348" s="448">
        <v>130.400988</v>
      </c>
      <c r="G348" s="452">
        <v>100.262851</v>
      </c>
      <c r="H348" s="448">
        <v>129.885379</v>
      </c>
      <c r="I348" s="452">
        <v>209.276815</v>
      </c>
      <c r="J348" s="452">
        <v>131.93931</v>
      </c>
    </row>
    <row r="349" spans="1:10" ht="15.75">
      <c r="A349" s="292" t="s">
        <v>435</v>
      </c>
      <c r="B349" s="334" t="s">
        <v>1031</v>
      </c>
      <c r="C349" s="391" t="s">
        <v>90</v>
      </c>
      <c r="D349" s="460" t="s">
        <v>182</v>
      </c>
      <c r="E349" s="447">
        <v>231.08216699999997</v>
      </c>
      <c r="F349" s="448">
        <v>229.94533399999997</v>
      </c>
      <c r="G349" s="452">
        <v>223.3403</v>
      </c>
      <c r="H349" s="448">
        <v>222.5969164166667</v>
      </c>
      <c r="I349" s="452">
        <v>238.076983</v>
      </c>
      <c r="J349" s="452">
        <v>230.55209925</v>
      </c>
    </row>
    <row r="350" spans="1:10" ht="31.5">
      <c r="A350" s="292" t="s">
        <v>435</v>
      </c>
      <c r="B350" s="334" t="s">
        <v>1032</v>
      </c>
      <c r="C350" s="308" t="s">
        <v>91</v>
      </c>
      <c r="D350" s="300" t="s">
        <v>182</v>
      </c>
      <c r="E350" s="377"/>
      <c r="F350" s="346"/>
      <c r="G350" s="375"/>
      <c r="H350" s="346"/>
      <c r="I350" s="375"/>
      <c r="J350" s="375"/>
    </row>
    <row r="351" spans="1:10" ht="15.75">
      <c r="A351" s="292" t="s">
        <v>435</v>
      </c>
      <c r="B351" s="334" t="s">
        <v>1065</v>
      </c>
      <c r="C351" s="311" t="s">
        <v>1118</v>
      </c>
      <c r="D351" s="300" t="s">
        <v>182</v>
      </c>
      <c r="E351" s="377"/>
      <c r="F351" s="346"/>
      <c r="G351" s="375"/>
      <c r="H351" s="346"/>
      <c r="I351" s="375"/>
      <c r="J351" s="375"/>
    </row>
    <row r="352" spans="1:10" ht="15.75">
      <c r="A352" s="292" t="s">
        <v>435</v>
      </c>
      <c r="B352" s="334" t="s">
        <v>1066</v>
      </c>
      <c r="C352" s="394" t="s">
        <v>1119</v>
      </c>
      <c r="D352" s="474" t="s">
        <v>182</v>
      </c>
      <c r="E352" s="475">
        <v>231.08216699999997</v>
      </c>
      <c r="F352" s="448">
        <v>229.94533399999997</v>
      </c>
      <c r="G352" s="452">
        <v>223.3403</v>
      </c>
      <c r="H352" s="448">
        <v>222.5969164166667</v>
      </c>
      <c r="I352" s="452">
        <v>238.076983</v>
      </c>
      <c r="J352" s="452">
        <v>230.55209925</v>
      </c>
    </row>
    <row r="353" spans="1:10" ht="15.75">
      <c r="A353" s="292" t="s">
        <v>435</v>
      </c>
      <c r="B353" s="334" t="s">
        <v>1033</v>
      </c>
      <c r="C353" s="391" t="s">
        <v>1121</v>
      </c>
      <c r="D353" s="474" t="s">
        <v>1120</v>
      </c>
      <c r="E353" s="475">
        <v>20656.1787</v>
      </c>
      <c r="F353" s="448">
        <v>21129.6781</v>
      </c>
      <c r="G353" s="452">
        <v>21755</v>
      </c>
      <c r="H353" s="448">
        <v>22700</v>
      </c>
      <c r="I353" s="452">
        <v>24177.485291</v>
      </c>
      <c r="J353" s="452">
        <v>23274.278599999998</v>
      </c>
    </row>
    <row r="354" spans="1:11" ht="31.5">
      <c r="A354" s="292" t="s">
        <v>435</v>
      </c>
      <c r="B354" s="334" t="s">
        <v>1034</v>
      </c>
      <c r="C354" s="391" t="s">
        <v>51</v>
      </c>
      <c r="D354" s="474" t="s">
        <v>903</v>
      </c>
      <c r="E354" s="475">
        <f aca="true" t="shared" si="44" ref="E354:J354">E33-E67-E68-E61</f>
        <v>850.56850884</v>
      </c>
      <c r="F354" s="448">
        <f t="shared" si="44"/>
        <v>821.2043489230509</v>
      </c>
      <c r="G354" s="452">
        <f t="shared" si="44"/>
        <v>952.8364715777969</v>
      </c>
      <c r="H354" s="448">
        <f t="shared" si="44"/>
        <v>901.940444369661</v>
      </c>
      <c r="I354" s="452">
        <f t="shared" si="44"/>
        <v>922.2938265975788</v>
      </c>
      <c r="J354" s="452">
        <f t="shared" si="44"/>
        <v>966.4075720189012</v>
      </c>
      <c r="K354" s="357"/>
    </row>
    <row r="355" spans="2:11" ht="15.75">
      <c r="B355" s="424" t="s">
        <v>737</v>
      </c>
      <c r="C355" s="425" t="s">
        <v>735</v>
      </c>
      <c r="D355" s="459" t="s">
        <v>436</v>
      </c>
      <c r="E355" s="472" t="s">
        <v>742</v>
      </c>
      <c r="F355" s="437" t="s">
        <v>742</v>
      </c>
      <c r="G355" s="438" t="s">
        <v>742</v>
      </c>
      <c r="H355" s="437" t="s">
        <v>742</v>
      </c>
      <c r="I355" s="438" t="s">
        <v>742</v>
      </c>
      <c r="J355" s="438" t="s">
        <v>742</v>
      </c>
      <c r="K355" s="357"/>
    </row>
    <row r="356" spans="2:10" ht="15.75">
      <c r="B356" s="334" t="s">
        <v>739</v>
      </c>
      <c r="C356" s="298" t="s">
        <v>782</v>
      </c>
      <c r="D356" s="300" t="s">
        <v>340</v>
      </c>
      <c r="E356" s="377"/>
      <c r="F356" s="346"/>
      <c r="G356" s="375"/>
      <c r="H356" s="346"/>
      <c r="I356" s="375"/>
      <c r="J356" s="375"/>
    </row>
    <row r="357" spans="2:10" ht="15.75">
      <c r="B357" s="334" t="s">
        <v>740</v>
      </c>
      <c r="C357" s="298" t="s">
        <v>783</v>
      </c>
      <c r="D357" s="300" t="s">
        <v>765</v>
      </c>
      <c r="E357" s="377"/>
      <c r="F357" s="346"/>
      <c r="G357" s="375"/>
      <c r="H357" s="346"/>
      <c r="I357" s="375"/>
      <c r="J357" s="375"/>
    </row>
    <row r="358" spans="2:10" ht="47.25">
      <c r="B358" s="334" t="s">
        <v>789</v>
      </c>
      <c r="C358" s="298" t="s">
        <v>0</v>
      </c>
      <c r="D358" s="300" t="s">
        <v>903</v>
      </c>
      <c r="E358" s="377"/>
      <c r="F358" s="346"/>
      <c r="G358" s="375"/>
      <c r="H358" s="346"/>
      <c r="I358" s="375"/>
      <c r="J358" s="375"/>
    </row>
    <row r="359" spans="2:10" ht="31.5">
      <c r="B359" s="334" t="s">
        <v>873</v>
      </c>
      <c r="C359" s="298" t="s">
        <v>45</v>
      </c>
      <c r="D359" s="300" t="s">
        <v>903</v>
      </c>
      <c r="E359" s="377"/>
      <c r="F359" s="346"/>
      <c r="G359" s="375"/>
      <c r="H359" s="346"/>
      <c r="I359" s="375"/>
      <c r="J359" s="375"/>
    </row>
    <row r="360" spans="2:10" ht="15.75">
      <c r="B360" s="334" t="s">
        <v>741</v>
      </c>
      <c r="C360" s="298" t="s">
        <v>738</v>
      </c>
      <c r="D360" s="297" t="s">
        <v>436</v>
      </c>
      <c r="E360" s="382" t="s">
        <v>742</v>
      </c>
      <c r="F360" s="346" t="s">
        <v>742</v>
      </c>
      <c r="G360" s="375" t="s">
        <v>742</v>
      </c>
      <c r="H360" s="346" t="s">
        <v>742</v>
      </c>
      <c r="I360" s="375" t="s">
        <v>742</v>
      </c>
      <c r="J360" s="375" t="s">
        <v>742</v>
      </c>
    </row>
    <row r="361" spans="2:10" ht="18" customHeight="1">
      <c r="B361" s="334" t="s">
        <v>874</v>
      </c>
      <c r="C361" s="298" t="s">
        <v>892</v>
      </c>
      <c r="D361" s="300" t="s">
        <v>182</v>
      </c>
      <c r="E361" s="377"/>
      <c r="F361" s="346"/>
      <c r="G361" s="375"/>
      <c r="H361" s="346"/>
      <c r="I361" s="375"/>
      <c r="J361" s="375"/>
    </row>
    <row r="362" spans="2:10" ht="47.25">
      <c r="B362" s="334" t="s">
        <v>875</v>
      </c>
      <c r="C362" s="308" t="s">
        <v>1035</v>
      </c>
      <c r="D362" s="300" t="s">
        <v>182</v>
      </c>
      <c r="E362" s="377"/>
      <c r="F362" s="346"/>
      <c r="G362" s="375"/>
      <c r="H362" s="346"/>
      <c r="I362" s="375"/>
      <c r="J362" s="375"/>
    </row>
    <row r="363" spans="2:10" ht="47.25">
      <c r="B363" s="334" t="s">
        <v>876</v>
      </c>
      <c r="C363" s="308" t="s">
        <v>1036</v>
      </c>
      <c r="D363" s="300" t="s">
        <v>182</v>
      </c>
      <c r="E363" s="377"/>
      <c r="F363" s="346"/>
      <c r="G363" s="375"/>
      <c r="H363" s="346"/>
      <c r="I363" s="375"/>
      <c r="J363" s="375"/>
    </row>
    <row r="364" spans="2:10" ht="31.5">
      <c r="B364" s="334" t="s">
        <v>877</v>
      </c>
      <c r="C364" s="308" t="s">
        <v>786</v>
      </c>
      <c r="D364" s="300" t="s">
        <v>182</v>
      </c>
      <c r="E364" s="377"/>
      <c r="F364" s="346"/>
      <c r="G364" s="375"/>
      <c r="H364" s="346"/>
      <c r="I364" s="375"/>
      <c r="J364" s="375"/>
    </row>
    <row r="365" spans="2:10" ht="15.75">
      <c r="B365" s="334" t="s">
        <v>878</v>
      </c>
      <c r="C365" s="298" t="s">
        <v>891</v>
      </c>
      <c r="D365" s="300" t="s">
        <v>340</v>
      </c>
      <c r="E365" s="377"/>
      <c r="F365" s="346"/>
      <c r="G365" s="375"/>
      <c r="H365" s="346"/>
      <c r="I365" s="375"/>
      <c r="J365" s="375"/>
    </row>
    <row r="366" spans="2:10" ht="31.5">
      <c r="B366" s="334" t="s">
        <v>879</v>
      </c>
      <c r="C366" s="308" t="s">
        <v>787</v>
      </c>
      <c r="D366" s="300" t="s">
        <v>340</v>
      </c>
      <c r="E366" s="377"/>
      <c r="F366" s="346"/>
      <c r="G366" s="375"/>
      <c r="H366" s="346"/>
      <c r="I366" s="375"/>
      <c r="J366" s="375"/>
    </row>
    <row r="367" spans="2:10" ht="15.75">
      <c r="B367" s="334" t="s">
        <v>880</v>
      </c>
      <c r="C367" s="308" t="s">
        <v>788</v>
      </c>
      <c r="D367" s="300" t="s">
        <v>340</v>
      </c>
      <c r="E367" s="377"/>
      <c r="F367" s="346"/>
      <c r="G367" s="375"/>
      <c r="H367" s="346"/>
      <c r="I367" s="375"/>
      <c r="J367" s="375"/>
    </row>
    <row r="368" spans="2:10" ht="31.5">
      <c r="B368" s="334" t="s">
        <v>881</v>
      </c>
      <c r="C368" s="298" t="s">
        <v>890</v>
      </c>
      <c r="D368" s="300" t="s">
        <v>903</v>
      </c>
      <c r="E368" s="377"/>
      <c r="F368" s="346"/>
      <c r="G368" s="375"/>
      <c r="H368" s="346"/>
      <c r="I368" s="375"/>
      <c r="J368" s="375"/>
    </row>
    <row r="369" spans="2:10" ht="15.75">
      <c r="B369" s="334" t="s">
        <v>882</v>
      </c>
      <c r="C369" s="308" t="s">
        <v>784</v>
      </c>
      <c r="D369" s="300" t="s">
        <v>903</v>
      </c>
      <c r="E369" s="379"/>
      <c r="F369" s="346"/>
      <c r="G369" s="381"/>
      <c r="H369" s="347"/>
      <c r="I369" s="381"/>
      <c r="J369" s="381"/>
    </row>
    <row r="370" spans="2:10" ht="15.75">
      <c r="B370" s="334" t="s">
        <v>883</v>
      </c>
      <c r="C370" s="308" t="s">
        <v>785</v>
      </c>
      <c r="D370" s="300" t="s">
        <v>903</v>
      </c>
      <c r="E370" s="379"/>
      <c r="F370" s="346"/>
      <c r="G370" s="381"/>
      <c r="H370" s="347"/>
      <c r="I370" s="381"/>
      <c r="J370" s="381"/>
    </row>
    <row r="371" spans="1:11" ht="16.5" thickBot="1">
      <c r="A371" s="292" t="s">
        <v>435</v>
      </c>
      <c r="B371" s="426" t="s">
        <v>884</v>
      </c>
      <c r="C371" s="427" t="s">
        <v>1037</v>
      </c>
      <c r="D371" s="463" t="s">
        <v>184</v>
      </c>
      <c r="E371" s="476">
        <v>733.6</v>
      </c>
      <c r="F371" s="542">
        <v>748.4</v>
      </c>
      <c r="G371" s="543">
        <v>752.47</v>
      </c>
      <c r="H371" s="544">
        <v>754.108</v>
      </c>
      <c r="I371" s="541"/>
      <c r="J371" s="544">
        <v>755</v>
      </c>
      <c r="K371" s="506"/>
    </row>
    <row r="372" spans="2:10" ht="15.75" customHeight="1">
      <c r="B372" s="604" t="s">
        <v>137</v>
      </c>
      <c r="C372" s="605"/>
      <c r="D372" s="605"/>
      <c r="E372" s="605"/>
      <c r="F372" s="605"/>
      <c r="G372" s="605"/>
      <c r="H372" s="605"/>
      <c r="I372" s="605"/>
      <c r="J372" s="606"/>
    </row>
    <row r="373" spans="2:10" ht="10.5" customHeight="1" thickBot="1">
      <c r="B373" s="607"/>
      <c r="C373" s="608"/>
      <c r="D373" s="608"/>
      <c r="E373" s="608"/>
      <c r="F373" s="608"/>
      <c r="G373" s="608"/>
      <c r="H373" s="608"/>
      <c r="I373" s="608"/>
      <c r="J373" s="609"/>
    </row>
    <row r="374" spans="2:10" ht="69.75" customHeight="1">
      <c r="B374" s="576" t="s">
        <v>146</v>
      </c>
      <c r="C374" s="578" t="s">
        <v>147</v>
      </c>
      <c r="D374" s="585" t="s">
        <v>757</v>
      </c>
      <c r="E374" s="522">
        <v>2015</v>
      </c>
      <c r="F374" s="562">
        <v>2016</v>
      </c>
      <c r="G374" s="563">
        <v>2018</v>
      </c>
      <c r="H374" s="564">
        <v>2018</v>
      </c>
      <c r="I374" s="583">
        <v>2019</v>
      </c>
      <c r="J374" s="584"/>
    </row>
    <row r="375" spans="2:10" ht="134.25" customHeight="1">
      <c r="B375" s="577"/>
      <c r="C375" s="579"/>
      <c r="D375" s="586"/>
      <c r="E375" s="523" t="s">
        <v>341</v>
      </c>
      <c r="F375" s="494" t="s">
        <v>341</v>
      </c>
      <c r="G375" s="561" t="s">
        <v>341</v>
      </c>
      <c r="H375" s="548" t="s">
        <v>341</v>
      </c>
      <c r="I375" s="549" t="s">
        <v>1135</v>
      </c>
      <c r="J375" s="495" t="s">
        <v>758</v>
      </c>
    </row>
    <row r="376" spans="2:11" ht="16.5" thickBot="1">
      <c r="B376" s="354">
        <v>1</v>
      </c>
      <c r="C376" s="355">
        <v>2</v>
      </c>
      <c r="D376" s="356">
        <v>3</v>
      </c>
      <c r="E376" s="384">
        <v>4</v>
      </c>
      <c r="F376" s="353">
        <v>5</v>
      </c>
      <c r="G376" s="385">
        <v>6</v>
      </c>
      <c r="H376" s="353">
        <v>7</v>
      </c>
      <c r="I376" s="554">
        <v>8</v>
      </c>
      <c r="J376" s="555">
        <v>9</v>
      </c>
      <c r="K376" s="508"/>
    </row>
    <row r="377" spans="1:10" ht="30.75" customHeight="1">
      <c r="A377" s="292" t="s">
        <v>435</v>
      </c>
      <c r="B377" s="602" t="s">
        <v>144</v>
      </c>
      <c r="C377" s="603"/>
      <c r="D377" s="299" t="s">
        <v>903</v>
      </c>
      <c r="E377" s="378">
        <f aca="true" t="shared" si="45" ref="E377:J377">E378+E435</f>
        <v>151.21844088</v>
      </c>
      <c r="F377" s="363">
        <f t="shared" si="45"/>
        <v>140.85714165</v>
      </c>
      <c r="G377" s="386">
        <f t="shared" si="45"/>
        <v>132.7286098</v>
      </c>
      <c r="H377" s="350">
        <f t="shared" si="45"/>
        <v>130.49093969999998</v>
      </c>
      <c r="I377" s="386">
        <f t="shared" si="45"/>
        <v>134.4048228394551</v>
      </c>
      <c r="J377" s="386">
        <f t="shared" si="45"/>
        <v>134.4048228394551</v>
      </c>
    </row>
    <row r="378" spans="1:11" ht="15.75">
      <c r="A378" s="292" t="s">
        <v>435</v>
      </c>
      <c r="B378" s="424" t="s">
        <v>162</v>
      </c>
      <c r="C378" s="428" t="s">
        <v>92</v>
      </c>
      <c r="D378" s="459" t="s">
        <v>903</v>
      </c>
      <c r="E378" s="436">
        <f aca="true" t="shared" si="46" ref="E378:J378">E379+E403+E431+E432</f>
        <v>151.21844088</v>
      </c>
      <c r="F378" s="477">
        <f t="shared" si="46"/>
        <v>140.85714165</v>
      </c>
      <c r="G378" s="478">
        <f t="shared" si="46"/>
        <v>132.7286098</v>
      </c>
      <c r="H378" s="479">
        <f t="shared" si="46"/>
        <v>130.49093969999998</v>
      </c>
      <c r="I378" s="478">
        <f t="shared" si="46"/>
        <v>134.4048228394551</v>
      </c>
      <c r="J378" s="478">
        <f t="shared" si="46"/>
        <v>134.4048228394551</v>
      </c>
      <c r="K378" s="508"/>
    </row>
    <row r="379" spans="1:10" ht="15.75">
      <c r="A379" s="292" t="s">
        <v>435</v>
      </c>
      <c r="B379" s="424" t="s">
        <v>163</v>
      </c>
      <c r="C379" s="425" t="s">
        <v>348</v>
      </c>
      <c r="D379" s="459" t="s">
        <v>903</v>
      </c>
      <c r="E379" s="436">
        <f aca="true" t="shared" si="47" ref="E379:J379">E380+E398+E402</f>
        <v>0</v>
      </c>
      <c r="F379" s="477">
        <f t="shared" si="47"/>
        <v>0</v>
      </c>
      <c r="G379" s="478">
        <f t="shared" si="47"/>
        <v>0</v>
      </c>
      <c r="H379" s="479">
        <f t="shared" si="47"/>
        <v>0</v>
      </c>
      <c r="I379" s="478">
        <f t="shared" si="47"/>
        <v>0</v>
      </c>
      <c r="J379" s="478">
        <f t="shared" si="47"/>
        <v>0</v>
      </c>
    </row>
    <row r="380" spans="1:11" ht="31.5">
      <c r="A380" s="292" t="s">
        <v>435</v>
      </c>
      <c r="B380" s="334" t="s">
        <v>349</v>
      </c>
      <c r="C380" s="308" t="s">
        <v>2</v>
      </c>
      <c r="D380" s="300" t="s">
        <v>903</v>
      </c>
      <c r="E380" s="369">
        <f aca="true" t="shared" si="48" ref="E380:J380">E386+E388</f>
        <v>0</v>
      </c>
      <c r="F380" s="383">
        <f t="shared" si="48"/>
        <v>0</v>
      </c>
      <c r="G380" s="383">
        <f t="shared" si="48"/>
        <v>0</v>
      </c>
      <c r="H380" s="349">
        <f t="shared" si="48"/>
        <v>0</v>
      </c>
      <c r="I380" s="364">
        <f t="shared" si="48"/>
        <v>0</v>
      </c>
      <c r="J380" s="364">
        <f t="shared" si="48"/>
        <v>0</v>
      </c>
      <c r="K380" s="508"/>
    </row>
    <row r="381" spans="2:10" ht="15.75">
      <c r="B381" s="334" t="s">
        <v>743</v>
      </c>
      <c r="C381" s="307" t="s">
        <v>1039</v>
      </c>
      <c r="D381" s="300" t="s">
        <v>903</v>
      </c>
      <c r="E381" s="369"/>
      <c r="F381" s="383"/>
      <c r="G381" s="364"/>
      <c r="H381" s="349"/>
      <c r="I381" s="364"/>
      <c r="J381" s="364"/>
    </row>
    <row r="382" spans="2:10" ht="31.5">
      <c r="B382" s="334" t="s">
        <v>1079</v>
      </c>
      <c r="C382" s="318" t="s">
        <v>1056</v>
      </c>
      <c r="D382" s="300" t="s">
        <v>903</v>
      </c>
      <c r="E382" s="369"/>
      <c r="F382" s="383"/>
      <c r="G382" s="364"/>
      <c r="H382" s="349"/>
      <c r="I382" s="364"/>
      <c r="J382" s="364"/>
    </row>
    <row r="383" spans="2:10" ht="31.5">
      <c r="B383" s="334" t="s">
        <v>1080</v>
      </c>
      <c r="C383" s="318" t="s">
        <v>1057</v>
      </c>
      <c r="D383" s="300" t="s">
        <v>903</v>
      </c>
      <c r="E383" s="369"/>
      <c r="F383" s="383"/>
      <c r="G383" s="364"/>
      <c r="H383" s="349"/>
      <c r="I383" s="364"/>
      <c r="J383" s="364"/>
    </row>
    <row r="384" spans="2:10" ht="31.5">
      <c r="B384" s="334" t="s">
        <v>3</v>
      </c>
      <c r="C384" s="318" t="s">
        <v>1042</v>
      </c>
      <c r="D384" s="300" t="s">
        <v>903</v>
      </c>
      <c r="E384" s="369"/>
      <c r="F384" s="383"/>
      <c r="G384" s="364"/>
      <c r="H384" s="349"/>
      <c r="I384" s="364"/>
      <c r="J384" s="364"/>
    </row>
    <row r="385" spans="2:10" ht="15.75">
      <c r="B385" s="334" t="s">
        <v>744</v>
      </c>
      <c r="C385" s="307" t="s">
        <v>111</v>
      </c>
      <c r="D385" s="300" t="s">
        <v>903</v>
      </c>
      <c r="E385" s="369"/>
      <c r="F385" s="383"/>
      <c r="G385" s="364"/>
      <c r="H385" s="349"/>
      <c r="I385" s="364"/>
      <c r="J385" s="364"/>
    </row>
    <row r="386" spans="1:10" ht="15.75">
      <c r="A386" s="292" t="s">
        <v>435</v>
      </c>
      <c r="B386" s="334" t="s">
        <v>745</v>
      </c>
      <c r="C386" s="393" t="s">
        <v>1040</v>
      </c>
      <c r="D386" s="460" t="s">
        <v>903</v>
      </c>
      <c r="E386" s="447"/>
      <c r="F386" s="480"/>
      <c r="G386" s="481"/>
      <c r="H386" s="482"/>
      <c r="I386" s="481"/>
      <c r="J386" s="481"/>
    </row>
    <row r="387" spans="2:10" ht="15.75">
      <c r="B387" s="334" t="s">
        <v>746</v>
      </c>
      <c r="C387" s="307" t="s">
        <v>103</v>
      </c>
      <c r="D387" s="300" t="s">
        <v>903</v>
      </c>
      <c r="E387" s="369"/>
      <c r="F387" s="383"/>
      <c r="G387" s="364"/>
      <c r="H387" s="349"/>
      <c r="I387" s="364"/>
      <c r="J387" s="364"/>
    </row>
    <row r="388" spans="1:11" ht="15.75">
      <c r="A388" s="292" t="s">
        <v>435</v>
      </c>
      <c r="B388" s="334" t="s">
        <v>747</v>
      </c>
      <c r="C388" s="393" t="s">
        <v>354</v>
      </c>
      <c r="D388" s="460" t="s">
        <v>903</v>
      </c>
      <c r="E388" s="447"/>
      <c r="F388" s="480"/>
      <c r="G388" s="481"/>
      <c r="H388" s="482"/>
      <c r="I388" s="481"/>
      <c r="J388" s="481"/>
      <c r="K388" s="507"/>
    </row>
    <row r="389" spans="2:10" ht="31.5">
      <c r="B389" s="334" t="s">
        <v>4</v>
      </c>
      <c r="C389" s="318" t="s">
        <v>1</v>
      </c>
      <c r="D389" s="300" t="s">
        <v>903</v>
      </c>
      <c r="E389" s="369"/>
      <c r="F389" s="383"/>
      <c r="G389" s="364"/>
      <c r="H389" s="349"/>
      <c r="I389" s="364"/>
      <c r="J389" s="364"/>
    </row>
    <row r="390" spans="1:10" ht="15.75">
      <c r="A390" s="292" t="s">
        <v>435</v>
      </c>
      <c r="B390" s="334" t="s">
        <v>5</v>
      </c>
      <c r="C390" s="319" t="s">
        <v>52</v>
      </c>
      <c r="D390" s="300" t="s">
        <v>903</v>
      </c>
      <c r="E390" s="369"/>
      <c r="F390" s="383"/>
      <c r="G390" s="364"/>
      <c r="H390" s="349"/>
      <c r="I390" s="364"/>
      <c r="J390" s="364"/>
    </row>
    <row r="391" spans="1:10" ht="15.75">
      <c r="A391" s="292" t="s">
        <v>435</v>
      </c>
      <c r="B391" s="334" t="s">
        <v>6</v>
      </c>
      <c r="C391" s="396" t="s">
        <v>885</v>
      </c>
      <c r="D391" s="460" t="s">
        <v>903</v>
      </c>
      <c r="E391" s="447"/>
      <c r="F391" s="480"/>
      <c r="G391" s="481"/>
      <c r="H391" s="482"/>
      <c r="I391" s="481"/>
      <c r="J391" s="481"/>
    </row>
    <row r="392" spans="1:10" ht="15.75">
      <c r="A392" s="292" t="s">
        <v>435</v>
      </c>
      <c r="B392" s="334" t="s">
        <v>7</v>
      </c>
      <c r="C392" s="397" t="s">
        <v>52</v>
      </c>
      <c r="D392" s="460" t="s">
        <v>903</v>
      </c>
      <c r="E392" s="447"/>
      <c r="F392" s="480"/>
      <c r="G392" s="478"/>
      <c r="H392" s="479"/>
      <c r="I392" s="478"/>
      <c r="J392" s="478"/>
    </row>
    <row r="393" spans="2:10" ht="15.75">
      <c r="B393" s="334" t="s">
        <v>748</v>
      </c>
      <c r="C393" s="307" t="s">
        <v>1041</v>
      </c>
      <c r="D393" s="300" t="s">
        <v>903</v>
      </c>
      <c r="E393" s="369"/>
      <c r="F393" s="383"/>
      <c r="G393" s="364"/>
      <c r="H393" s="349"/>
      <c r="I393" s="364"/>
      <c r="J393" s="364"/>
    </row>
    <row r="394" spans="2:10" ht="15.75">
      <c r="B394" s="334" t="s">
        <v>770</v>
      </c>
      <c r="C394" s="307" t="s">
        <v>108</v>
      </c>
      <c r="D394" s="300" t="s">
        <v>903</v>
      </c>
      <c r="E394" s="369"/>
      <c r="F394" s="383"/>
      <c r="G394" s="364"/>
      <c r="H394" s="349"/>
      <c r="I394" s="364"/>
      <c r="J394" s="364"/>
    </row>
    <row r="395" spans="2:10" ht="31.5">
      <c r="B395" s="334" t="s">
        <v>1068</v>
      </c>
      <c r="C395" s="307" t="s">
        <v>93</v>
      </c>
      <c r="D395" s="300" t="s">
        <v>903</v>
      </c>
      <c r="E395" s="369"/>
      <c r="F395" s="383"/>
      <c r="G395" s="364"/>
      <c r="H395" s="349"/>
      <c r="I395" s="364"/>
      <c r="J395" s="364"/>
    </row>
    <row r="396" spans="2:10" ht="18" customHeight="1">
      <c r="B396" s="334" t="s">
        <v>8</v>
      </c>
      <c r="C396" s="318" t="s">
        <v>797</v>
      </c>
      <c r="D396" s="300" t="s">
        <v>903</v>
      </c>
      <c r="E396" s="369"/>
      <c r="F396" s="383"/>
      <c r="G396" s="364"/>
      <c r="H396" s="349"/>
      <c r="I396" s="364"/>
      <c r="J396" s="364"/>
    </row>
    <row r="397" spans="2:10" ht="18" customHeight="1">
      <c r="B397" s="334" t="s">
        <v>9</v>
      </c>
      <c r="C397" s="320" t="s">
        <v>785</v>
      </c>
      <c r="D397" s="300" t="s">
        <v>903</v>
      </c>
      <c r="E397" s="369"/>
      <c r="F397" s="383"/>
      <c r="G397" s="364"/>
      <c r="H397" s="349"/>
      <c r="I397" s="364"/>
      <c r="J397" s="364"/>
    </row>
    <row r="398" spans="2:10" ht="31.5">
      <c r="B398" s="334" t="s">
        <v>351</v>
      </c>
      <c r="C398" s="308" t="s">
        <v>48</v>
      </c>
      <c r="D398" s="300" t="s">
        <v>903</v>
      </c>
      <c r="E398" s="369"/>
      <c r="F398" s="372"/>
      <c r="G398" s="364"/>
      <c r="H398" s="349"/>
      <c r="I398" s="364"/>
      <c r="J398" s="364"/>
    </row>
    <row r="399" spans="2:10" ht="31.5">
      <c r="B399" s="334" t="s">
        <v>10</v>
      </c>
      <c r="C399" s="307" t="s">
        <v>1056</v>
      </c>
      <c r="D399" s="300" t="s">
        <v>903</v>
      </c>
      <c r="E399" s="369"/>
      <c r="F399" s="372"/>
      <c r="G399" s="364"/>
      <c r="H399" s="349"/>
      <c r="I399" s="364"/>
      <c r="J399" s="364"/>
    </row>
    <row r="400" spans="2:10" ht="31.5">
      <c r="B400" s="334" t="s">
        <v>11</v>
      </c>
      <c r="C400" s="307" t="s">
        <v>1057</v>
      </c>
      <c r="D400" s="300" t="s">
        <v>903</v>
      </c>
      <c r="E400" s="369"/>
      <c r="F400" s="372"/>
      <c r="G400" s="364"/>
      <c r="H400" s="349"/>
      <c r="I400" s="364"/>
      <c r="J400" s="364"/>
    </row>
    <row r="401" spans="2:10" ht="31.5">
      <c r="B401" s="334" t="s">
        <v>12</v>
      </c>
      <c r="C401" s="307" t="s">
        <v>1042</v>
      </c>
      <c r="D401" s="300" t="s">
        <v>903</v>
      </c>
      <c r="E401" s="369"/>
      <c r="F401" s="372"/>
      <c r="G401" s="364"/>
      <c r="H401" s="349"/>
      <c r="I401" s="364"/>
      <c r="J401" s="364"/>
    </row>
    <row r="402" spans="1:10" ht="15.75">
      <c r="A402" s="292" t="s">
        <v>435</v>
      </c>
      <c r="B402" s="334" t="s">
        <v>353</v>
      </c>
      <c r="C402" s="392" t="s">
        <v>648</v>
      </c>
      <c r="D402" s="460" t="s">
        <v>903</v>
      </c>
      <c r="E402" s="447"/>
      <c r="F402" s="483"/>
      <c r="G402" s="481"/>
      <c r="H402" s="482"/>
      <c r="I402" s="481"/>
      <c r="J402" s="481"/>
    </row>
    <row r="403" spans="1:10" ht="15.75">
      <c r="A403" s="292" t="s">
        <v>435</v>
      </c>
      <c r="B403" s="334" t="s">
        <v>164</v>
      </c>
      <c r="C403" s="391" t="s">
        <v>94</v>
      </c>
      <c r="D403" s="460" t="s">
        <v>903</v>
      </c>
      <c r="E403" s="447">
        <f aca="true" t="shared" si="49" ref="E403:J403">E404+E418</f>
        <v>151.21844088</v>
      </c>
      <c r="F403" s="483">
        <f t="shared" si="49"/>
        <v>140.85714165</v>
      </c>
      <c r="G403" s="481">
        <f t="shared" si="49"/>
        <v>132.7286098</v>
      </c>
      <c r="H403" s="482">
        <f t="shared" si="49"/>
        <v>130.49093969999998</v>
      </c>
      <c r="I403" s="481">
        <f t="shared" si="49"/>
        <v>134.4048228394551</v>
      </c>
      <c r="J403" s="481">
        <f t="shared" si="49"/>
        <v>134.4048228394551</v>
      </c>
    </row>
    <row r="404" spans="1:10" ht="15.75">
      <c r="A404" s="292" t="s">
        <v>435</v>
      </c>
      <c r="B404" s="334" t="s">
        <v>363</v>
      </c>
      <c r="C404" s="398" t="s">
        <v>95</v>
      </c>
      <c r="D404" s="460" t="s">
        <v>903</v>
      </c>
      <c r="E404" s="447">
        <f aca="true" t="shared" si="50" ref="E404:J404">E410+E417+E418</f>
        <v>151.21844088</v>
      </c>
      <c r="F404" s="480">
        <f t="shared" si="50"/>
        <v>140.85714165</v>
      </c>
      <c r="G404" s="480">
        <f t="shared" si="50"/>
        <v>132.7286098</v>
      </c>
      <c r="H404" s="480">
        <f t="shared" si="50"/>
        <v>130.49093969999998</v>
      </c>
      <c r="I404" s="480">
        <f t="shared" si="50"/>
        <v>134.4048228394551</v>
      </c>
      <c r="J404" s="480">
        <f t="shared" si="50"/>
        <v>134.4048228394551</v>
      </c>
    </row>
    <row r="405" spans="2:10" ht="15.75">
      <c r="B405" s="334" t="s">
        <v>749</v>
      </c>
      <c r="C405" s="308" t="s">
        <v>899</v>
      </c>
      <c r="D405" s="300" t="s">
        <v>903</v>
      </c>
      <c r="E405" s="369"/>
      <c r="F405" s="383"/>
      <c r="G405" s="364"/>
      <c r="H405" s="349"/>
      <c r="I405" s="364"/>
      <c r="J405" s="364"/>
    </row>
    <row r="406" spans="2:10" ht="31.5">
      <c r="B406" s="334" t="s">
        <v>1081</v>
      </c>
      <c r="C406" s="307" t="s">
        <v>1056</v>
      </c>
      <c r="D406" s="300" t="s">
        <v>903</v>
      </c>
      <c r="E406" s="369"/>
      <c r="F406" s="383"/>
      <c r="G406" s="364"/>
      <c r="H406" s="349"/>
      <c r="I406" s="364"/>
      <c r="J406" s="364"/>
    </row>
    <row r="407" spans="2:10" ht="31.5">
      <c r="B407" s="334" t="s">
        <v>1082</v>
      </c>
      <c r="C407" s="307" t="s">
        <v>1057</v>
      </c>
      <c r="D407" s="300" t="s">
        <v>903</v>
      </c>
      <c r="E407" s="369"/>
      <c r="F407" s="383"/>
      <c r="G407" s="364"/>
      <c r="H407" s="349"/>
      <c r="I407" s="364"/>
      <c r="J407" s="364"/>
    </row>
    <row r="408" spans="2:10" ht="31.5">
      <c r="B408" s="334" t="s">
        <v>13</v>
      </c>
      <c r="C408" s="307" t="s">
        <v>1042</v>
      </c>
      <c r="D408" s="300" t="s">
        <v>903</v>
      </c>
      <c r="E408" s="369"/>
      <c r="F408" s="383"/>
      <c r="G408" s="364"/>
      <c r="H408" s="349"/>
      <c r="I408" s="364"/>
      <c r="J408" s="364"/>
    </row>
    <row r="409" spans="2:10" ht="15.75">
      <c r="B409" s="334" t="s">
        <v>750</v>
      </c>
      <c r="C409" s="308" t="s">
        <v>107</v>
      </c>
      <c r="D409" s="300" t="s">
        <v>903</v>
      </c>
      <c r="E409" s="369"/>
      <c r="F409" s="383"/>
      <c r="G409" s="364"/>
      <c r="H409" s="349"/>
      <c r="I409" s="364"/>
      <c r="J409" s="364"/>
    </row>
    <row r="410" spans="1:11" ht="15.75">
      <c r="A410" s="292" t="s">
        <v>435</v>
      </c>
      <c r="B410" s="334" t="s">
        <v>751</v>
      </c>
      <c r="C410" s="392" t="s">
        <v>900</v>
      </c>
      <c r="D410" s="460" t="s">
        <v>903</v>
      </c>
      <c r="E410" s="447">
        <v>151.21844088</v>
      </c>
      <c r="F410" s="483">
        <v>140.85714165</v>
      </c>
      <c r="G410" s="481">
        <v>132.7286098</v>
      </c>
      <c r="H410" s="480">
        <v>130.49093969999998</v>
      </c>
      <c r="I410" s="480">
        <v>134.4048228394551</v>
      </c>
      <c r="J410" s="480">
        <v>134.4048228394551</v>
      </c>
      <c r="K410" s="502"/>
    </row>
    <row r="411" spans="2:10" ht="15.75">
      <c r="B411" s="334" t="s">
        <v>752</v>
      </c>
      <c r="C411" s="308" t="s">
        <v>101</v>
      </c>
      <c r="D411" s="300" t="s">
        <v>903</v>
      </c>
      <c r="E411" s="369"/>
      <c r="F411" s="383"/>
      <c r="G411" s="364"/>
      <c r="H411" s="349"/>
      <c r="I411" s="364"/>
      <c r="J411" s="364"/>
    </row>
    <row r="412" spans="2:10" ht="15.75">
      <c r="B412" s="334" t="s">
        <v>753</v>
      </c>
      <c r="C412" s="308" t="s">
        <v>902</v>
      </c>
      <c r="D412" s="300" t="s">
        <v>903</v>
      </c>
      <c r="E412" s="369"/>
      <c r="F412" s="383"/>
      <c r="G412" s="364"/>
      <c r="H412" s="349"/>
      <c r="I412" s="364"/>
      <c r="J412" s="364"/>
    </row>
    <row r="413" spans="2:10" ht="15.75">
      <c r="B413" s="334" t="s">
        <v>754</v>
      </c>
      <c r="C413" s="308" t="s">
        <v>108</v>
      </c>
      <c r="D413" s="300" t="s">
        <v>903</v>
      </c>
      <c r="E413" s="369"/>
      <c r="F413" s="383"/>
      <c r="G413" s="364"/>
      <c r="H413" s="349"/>
      <c r="I413" s="364"/>
      <c r="J413" s="364"/>
    </row>
    <row r="414" spans="2:10" ht="31.5">
      <c r="B414" s="334" t="s">
        <v>771</v>
      </c>
      <c r="C414" s="308" t="s">
        <v>83</v>
      </c>
      <c r="D414" s="300" t="s">
        <v>903</v>
      </c>
      <c r="E414" s="369"/>
      <c r="F414" s="383"/>
      <c r="G414" s="364"/>
      <c r="H414" s="349"/>
      <c r="I414" s="364"/>
      <c r="J414" s="364"/>
    </row>
    <row r="415" spans="2:10" ht="15.75">
      <c r="B415" s="334" t="s">
        <v>14</v>
      </c>
      <c r="C415" s="309" t="s">
        <v>797</v>
      </c>
      <c r="D415" s="300" t="s">
        <v>903</v>
      </c>
      <c r="E415" s="369"/>
      <c r="F415" s="383"/>
      <c r="G415" s="364"/>
      <c r="H415" s="349"/>
      <c r="I415" s="364"/>
      <c r="J415" s="364"/>
    </row>
    <row r="416" spans="2:10" ht="15.75">
      <c r="B416" s="334" t="s">
        <v>15</v>
      </c>
      <c r="C416" s="310" t="s">
        <v>785</v>
      </c>
      <c r="D416" s="300" t="s">
        <v>903</v>
      </c>
      <c r="E416" s="369"/>
      <c r="F416" s="383"/>
      <c r="G416" s="364"/>
      <c r="H416" s="349"/>
      <c r="I416" s="364"/>
      <c r="J416" s="364"/>
    </row>
    <row r="417" spans="1:10" ht="15.75">
      <c r="A417" s="292" t="s">
        <v>435</v>
      </c>
      <c r="B417" s="334" t="s">
        <v>364</v>
      </c>
      <c r="C417" s="398" t="s">
        <v>49</v>
      </c>
      <c r="D417" s="460" t="s">
        <v>903</v>
      </c>
      <c r="E417" s="447"/>
      <c r="F417" s="480"/>
      <c r="G417" s="480"/>
      <c r="H417" s="480"/>
      <c r="I417" s="480"/>
      <c r="J417" s="480"/>
    </row>
    <row r="418" spans="1:10" ht="15.75">
      <c r="A418" s="292" t="s">
        <v>435</v>
      </c>
      <c r="B418" s="334" t="s">
        <v>366</v>
      </c>
      <c r="C418" s="398" t="s">
        <v>944</v>
      </c>
      <c r="D418" s="460" t="s">
        <v>903</v>
      </c>
      <c r="E418" s="447"/>
      <c r="F418" s="483"/>
      <c r="G418" s="481"/>
      <c r="H418" s="482"/>
      <c r="I418" s="481"/>
      <c r="J418" s="481"/>
    </row>
    <row r="419" spans="2:10" ht="15.75">
      <c r="B419" s="334" t="s">
        <v>775</v>
      </c>
      <c r="C419" s="308" t="s">
        <v>899</v>
      </c>
      <c r="D419" s="300" t="s">
        <v>903</v>
      </c>
      <c r="E419" s="369"/>
      <c r="F419" s="372"/>
      <c r="G419" s="364"/>
      <c r="H419" s="349"/>
      <c r="I419" s="364"/>
      <c r="J419" s="364"/>
    </row>
    <row r="420" spans="2:10" ht="31.5">
      <c r="B420" s="334" t="s">
        <v>1083</v>
      </c>
      <c r="C420" s="307" t="s">
        <v>1056</v>
      </c>
      <c r="D420" s="300" t="s">
        <v>903</v>
      </c>
      <c r="E420" s="369"/>
      <c r="F420" s="372"/>
      <c r="G420" s="364"/>
      <c r="H420" s="349"/>
      <c r="I420" s="364"/>
      <c r="J420" s="364"/>
    </row>
    <row r="421" spans="2:10" ht="31.5">
      <c r="B421" s="334" t="s">
        <v>1084</v>
      </c>
      <c r="C421" s="307" t="s">
        <v>1057</v>
      </c>
      <c r="D421" s="300" t="s">
        <v>903</v>
      </c>
      <c r="E421" s="369"/>
      <c r="F421" s="372"/>
      <c r="G421" s="364"/>
      <c r="H421" s="349"/>
      <c r="I421" s="364"/>
      <c r="J421" s="364"/>
    </row>
    <row r="422" spans="2:10" ht="31.5">
      <c r="B422" s="334" t="s">
        <v>16</v>
      </c>
      <c r="C422" s="307" t="s">
        <v>1042</v>
      </c>
      <c r="D422" s="300" t="s">
        <v>903</v>
      </c>
      <c r="E422" s="369"/>
      <c r="F422" s="372"/>
      <c r="G422" s="364"/>
      <c r="H422" s="349"/>
      <c r="I422" s="364"/>
      <c r="J422" s="364"/>
    </row>
    <row r="423" spans="2:10" ht="15.75">
      <c r="B423" s="334" t="s">
        <v>776</v>
      </c>
      <c r="C423" s="308" t="s">
        <v>107</v>
      </c>
      <c r="D423" s="300" t="s">
        <v>903</v>
      </c>
      <c r="E423" s="369"/>
      <c r="F423" s="372"/>
      <c r="G423" s="364"/>
      <c r="H423" s="349"/>
      <c r="I423" s="364"/>
      <c r="J423" s="364"/>
    </row>
    <row r="424" spans="1:10" ht="15.75">
      <c r="A424" s="292" t="s">
        <v>435</v>
      </c>
      <c r="B424" s="334" t="s">
        <v>777</v>
      </c>
      <c r="C424" s="392" t="s">
        <v>900</v>
      </c>
      <c r="D424" s="460" t="s">
        <v>903</v>
      </c>
      <c r="E424" s="447"/>
      <c r="F424" s="483"/>
      <c r="G424" s="481"/>
      <c r="H424" s="482"/>
      <c r="I424" s="481"/>
      <c r="J424" s="481"/>
    </row>
    <row r="425" spans="2:10" ht="15.75">
      <c r="B425" s="334" t="s">
        <v>778</v>
      </c>
      <c r="C425" s="308" t="s">
        <v>101</v>
      </c>
      <c r="D425" s="300" t="s">
        <v>903</v>
      </c>
      <c r="E425" s="369"/>
      <c r="F425" s="372"/>
      <c r="G425" s="364"/>
      <c r="H425" s="349"/>
      <c r="I425" s="364"/>
      <c r="J425" s="364"/>
    </row>
    <row r="426" spans="2:10" ht="15.75">
      <c r="B426" s="334" t="s">
        <v>779</v>
      </c>
      <c r="C426" s="308" t="s">
        <v>902</v>
      </c>
      <c r="D426" s="300" t="s">
        <v>903</v>
      </c>
      <c r="E426" s="369"/>
      <c r="F426" s="372"/>
      <c r="G426" s="364"/>
      <c r="H426" s="349"/>
      <c r="I426" s="364"/>
      <c r="J426" s="364"/>
    </row>
    <row r="427" spans="2:10" ht="15.75">
      <c r="B427" s="334" t="s">
        <v>780</v>
      </c>
      <c r="C427" s="308" t="s">
        <v>108</v>
      </c>
      <c r="D427" s="300" t="s">
        <v>903</v>
      </c>
      <c r="E427" s="369"/>
      <c r="F427" s="372"/>
      <c r="G427" s="364"/>
      <c r="H427" s="349"/>
      <c r="I427" s="364"/>
      <c r="J427" s="364"/>
    </row>
    <row r="428" spans="2:10" ht="31.5">
      <c r="B428" s="334" t="s">
        <v>781</v>
      </c>
      <c r="C428" s="308" t="s">
        <v>83</v>
      </c>
      <c r="D428" s="300" t="s">
        <v>903</v>
      </c>
      <c r="E428" s="369"/>
      <c r="F428" s="372"/>
      <c r="G428" s="364"/>
      <c r="H428" s="349"/>
      <c r="I428" s="364"/>
      <c r="J428" s="364"/>
    </row>
    <row r="429" spans="2:10" ht="15.75">
      <c r="B429" s="334" t="s">
        <v>17</v>
      </c>
      <c r="C429" s="310" t="s">
        <v>797</v>
      </c>
      <c r="D429" s="300" t="s">
        <v>903</v>
      </c>
      <c r="E429" s="369"/>
      <c r="F429" s="372"/>
      <c r="G429" s="364"/>
      <c r="H429" s="349"/>
      <c r="I429" s="364"/>
      <c r="J429" s="364"/>
    </row>
    <row r="430" spans="2:10" ht="15.75">
      <c r="B430" s="334" t="s">
        <v>18</v>
      </c>
      <c r="C430" s="310" t="s">
        <v>785</v>
      </c>
      <c r="D430" s="300" t="s">
        <v>903</v>
      </c>
      <c r="E430" s="369"/>
      <c r="F430" s="372"/>
      <c r="G430" s="364"/>
      <c r="H430" s="349"/>
      <c r="I430" s="364"/>
      <c r="J430" s="364"/>
    </row>
    <row r="431" spans="1:10" ht="15.75">
      <c r="A431" s="292" t="s">
        <v>435</v>
      </c>
      <c r="B431" s="334" t="s">
        <v>167</v>
      </c>
      <c r="C431" s="391" t="s">
        <v>19</v>
      </c>
      <c r="D431" s="460" t="s">
        <v>903</v>
      </c>
      <c r="E431" s="447"/>
      <c r="F431" s="483"/>
      <c r="G431" s="481"/>
      <c r="H431" s="482"/>
      <c r="I431" s="481"/>
      <c r="J431" s="481"/>
    </row>
    <row r="432" spans="1:10" ht="15.75">
      <c r="A432" s="292" t="s">
        <v>435</v>
      </c>
      <c r="B432" s="334" t="s">
        <v>185</v>
      </c>
      <c r="C432" s="391" t="s">
        <v>475</v>
      </c>
      <c r="D432" s="460" t="s">
        <v>903</v>
      </c>
      <c r="E432" s="447"/>
      <c r="F432" s="483"/>
      <c r="G432" s="481"/>
      <c r="H432" s="482"/>
      <c r="I432" s="481"/>
      <c r="J432" s="481"/>
    </row>
    <row r="433" spans="2:11" ht="18.75">
      <c r="B433" s="334" t="s">
        <v>220</v>
      </c>
      <c r="C433" s="301" t="s">
        <v>1069</v>
      </c>
      <c r="D433" s="300" t="s">
        <v>903</v>
      </c>
      <c r="E433" s="369"/>
      <c r="F433" s="372"/>
      <c r="G433" s="364"/>
      <c r="H433" s="349"/>
      <c r="I433" s="364"/>
      <c r="J433" s="364"/>
      <c r="K433" s="296"/>
    </row>
    <row r="434" spans="1:10" ht="15.75">
      <c r="A434" s="292" t="s">
        <v>435</v>
      </c>
      <c r="B434" s="334" t="s">
        <v>772</v>
      </c>
      <c r="C434" s="398" t="s">
        <v>773</v>
      </c>
      <c r="D434" s="460" t="s">
        <v>903</v>
      </c>
      <c r="E434" s="447"/>
      <c r="F434" s="483"/>
      <c r="G434" s="481"/>
      <c r="H434" s="482"/>
      <c r="I434" s="481"/>
      <c r="J434" s="481"/>
    </row>
    <row r="435" spans="1:10" ht="15.75">
      <c r="A435" s="292" t="s">
        <v>435</v>
      </c>
      <c r="B435" s="424" t="s">
        <v>165</v>
      </c>
      <c r="C435" s="428" t="s">
        <v>371</v>
      </c>
      <c r="D435" s="459" t="s">
        <v>903</v>
      </c>
      <c r="E435" s="436">
        <f aca="true" t="shared" si="51" ref="E435:J435">E436+E437+E438+E439+E440+E445+E446</f>
        <v>0</v>
      </c>
      <c r="F435" s="477">
        <f t="shared" si="51"/>
        <v>0</v>
      </c>
      <c r="G435" s="478">
        <f t="shared" si="51"/>
        <v>0</v>
      </c>
      <c r="H435" s="479">
        <f t="shared" si="51"/>
        <v>0</v>
      </c>
      <c r="I435" s="478">
        <f t="shared" si="51"/>
        <v>0</v>
      </c>
      <c r="J435" s="478">
        <f t="shared" si="51"/>
        <v>0</v>
      </c>
    </row>
    <row r="436" spans="1:10" ht="15.75">
      <c r="A436" s="292" t="s">
        <v>435</v>
      </c>
      <c r="B436" s="334" t="s">
        <v>169</v>
      </c>
      <c r="C436" s="391" t="s">
        <v>372</v>
      </c>
      <c r="D436" s="460" t="s">
        <v>903</v>
      </c>
      <c r="E436" s="447"/>
      <c r="F436" s="483"/>
      <c r="G436" s="481"/>
      <c r="H436" s="482"/>
      <c r="I436" s="481"/>
      <c r="J436" s="481"/>
    </row>
    <row r="437" spans="1:10" ht="15.75">
      <c r="A437" s="292" t="s">
        <v>435</v>
      </c>
      <c r="B437" s="334" t="s">
        <v>170</v>
      </c>
      <c r="C437" s="298" t="s">
        <v>373</v>
      </c>
      <c r="D437" s="300" t="s">
        <v>903</v>
      </c>
      <c r="E437" s="369"/>
      <c r="F437" s="372"/>
      <c r="G437" s="364"/>
      <c r="H437" s="349"/>
      <c r="I437" s="364"/>
      <c r="J437" s="364"/>
    </row>
    <row r="438" spans="1:10" ht="15.75">
      <c r="A438" s="292" t="s">
        <v>435</v>
      </c>
      <c r="B438" s="334" t="s">
        <v>176</v>
      </c>
      <c r="C438" s="391" t="s">
        <v>138</v>
      </c>
      <c r="D438" s="460" t="s">
        <v>903</v>
      </c>
      <c r="E438" s="447"/>
      <c r="F438" s="483"/>
      <c r="G438" s="481"/>
      <c r="H438" s="482"/>
      <c r="I438" s="481"/>
      <c r="J438" s="481"/>
    </row>
    <row r="439" spans="1:10" ht="15.75">
      <c r="A439" s="292" t="s">
        <v>435</v>
      </c>
      <c r="B439" s="334" t="s">
        <v>186</v>
      </c>
      <c r="C439" s="391" t="s">
        <v>374</v>
      </c>
      <c r="D439" s="460" t="s">
        <v>903</v>
      </c>
      <c r="E439" s="447"/>
      <c r="F439" s="483"/>
      <c r="G439" s="481"/>
      <c r="H439" s="482"/>
      <c r="I439" s="481"/>
      <c r="J439" s="481"/>
    </row>
    <row r="440" spans="2:10" ht="15.75">
      <c r="B440" s="334" t="s">
        <v>187</v>
      </c>
      <c r="C440" s="298" t="s">
        <v>375</v>
      </c>
      <c r="D440" s="300" t="s">
        <v>903</v>
      </c>
      <c r="E440" s="369"/>
      <c r="F440" s="372"/>
      <c r="G440" s="364"/>
      <c r="H440" s="349"/>
      <c r="I440" s="364"/>
      <c r="J440" s="364"/>
    </row>
    <row r="441" spans="2:10" ht="15.75">
      <c r="B441" s="334" t="s">
        <v>262</v>
      </c>
      <c r="C441" s="308" t="s">
        <v>774</v>
      </c>
      <c r="D441" s="300" t="s">
        <v>903</v>
      </c>
      <c r="E441" s="369"/>
      <c r="F441" s="372"/>
      <c r="G441" s="364"/>
      <c r="H441" s="349"/>
      <c r="I441" s="364"/>
      <c r="J441" s="364"/>
    </row>
    <row r="442" spans="2:10" ht="31.5">
      <c r="B442" s="334" t="s">
        <v>894</v>
      </c>
      <c r="C442" s="307" t="s">
        <v>886</v>
      </c>
      <c r="D442" s="300" t="s">
        <v>903</v>
      </c>
      <c r="E442" s="369"/>
      <c r="F442" s="383"/>
      <c r="G442" s="364"/>
      <c r="H442" s="349"/>
      <c r="I442" s="364"/>
      <c r="J442" s="364"/>
    </row>
    <row r="443" spans="2:10" ht="15.75">
      <c r="B443" s="334" t="s">
        <v>948</v>
      </c>
      <c r="C443" s="308" t="s">
        <v>893</v>
      </c>
      <c r="D443" s="300" t="s">
        <v>903</v>
      </c>
      <c r="E443" s="369"/>
      <c r="F443" s="383"/>
      <c r="G443" s="364"/>
      <c r="H443" s="349"/>
      <c r="I443" s="364"/>
      <c r="J443" s="364"/>
    </row>
    <row r="444" spans="2:10" ht="31.5">
      <c r="B444" s="334" t="s">
        <v>949</v>
      </c>
      <c r="C444" s="307" t="s">
        <v>895</v>
      </c>
      <c r="D444" s="300" t="s">
        <v>903</v>
      </c>
      <c r="E444" s="369"/>
      <c r="F444" s="383"/>
      <c r="G444" s="364"/>
      <c r="H444" s="349"/>
      <c r="I444" s="364"/>
      <c r="J444" s="364"/>
    </row>
    <row r="445" spans="2:10" ht="15.75">
      <c r="B445" s="334" t="s">
        <v>188</v>
      </c>
      <c r="C445" s="298" t="s">
        <v>381</v>
      </c>
      <c r="D445" s="300" t="s">
        <v>903</v>
      </c>
      <c r="E445" s="369"/>
      <c r="F445" s="372"/>
      <c r="G445" s="364"/>
      <c r="H445" s="349"/>
      <c r="I445" s="364"/>
      <c r="J445" s="364"/>
    </row>
    <row r="446" spans="1:10" ht="16.5" thickBot="1">
      <c r="A446" s="292" t="s">
        <v>435</v>
      </c>
      <c r="B446" s="429" t="s">
        <v>189</v>
      </c>
      <c r="C446" s="430" t="s">
        <v>382</v>
      </c>
      <c r="D446" s="484" t="s">
        <v>903</v>
      </c>
      <c r="E446" s="485"/>
      <c r="F446" s="486"/>
      <c r="G446" s="509"/>
      <c r="H446" s="510"/>
      <c r="I446" s="509"/>
      <c r="J446" s="509"/>
    </row>
    <row r="447" spans="1:10" ht="15.75">
      <c r="A447" s="292" t="s">
        <v>435</v>
      </c>
      <c r="B447" s="420" t="s">
        <v>172</v>
      </c>
      <c r="C447" s="421" t="s">
        <v>1022</v>
      </c>
      <c r="D447" s="487" t="s">
        <v>436</v>
      </c>
      <c r="E447" s="488"/>
      <c r="F447" s="489"/>
      <c r="G447" s="440"/>
      <c r="H447" s="490"/>
      <c r="I447" s="440"/>
      <c r="J447" s="440"/>
    </row>
    <row r="448" spans="1:10" ht="47.25">
      <c r="A448" s="292" t="s">
        <v>435</v>
      </c>
      <c r="B448" s="336" t="s">
        <v>986</v>
      </c>
      <c r="C448" s="391" t="s">
        <v>990</v>
      </c>
      <c r="D448" s="491" t="s">
        <v>903</v>
      </c>
      <c r="E448" s="492"/>
      <c r="F448" s="493">
        <v>8.329540000000001</v>
      </c>
      <c r="G448" s="447">
        <v>10.21093853755</v>
      </c>
      <c r="H448" s="461">
        <v>39.80881221045104</v>
      </c>
      <c r="I448" s="447">
        <v>0</v>
      </c>
      <c r="J448" s="447">
        <v>37.57436</v>
      </c>
    </row>
    <row r="449" spans="1:11" ht="15.75">
      <c r="A449" s="292" t="s">
        <v>435</v>
      </c>
      <c r="B449" s="336" t="s">
        <v>987</v>
      </c>
      <c r="C449" s="392" t="s">
        <v>1070</v>
      </c>
      <c r="D449" s="491" t="s">
        <v>903</v>
      </c>
      <c r="E449" s="492"/>
      <c r="F449" s="493">
        <v>8.329540000000001</v>
      </c>
      <c r="G449" s="447">
        <v>10.21093853755</v>
      </c>
      <c r="H449" s="461">
        <v>39.80881221045104</v>
      </c>
      <c r="I449" s="447"/>
      <c r="J449" s="447">
        <v>37.57436</v>
      </c>
      <c r="K449" s="504"/>
    </row>
    <row r="450" spans="1:10" ht="31.5">
      <c r="A450" s="292" t="s">
        <v>435</v>
      </c>
      <c r="B450" s="336" t="s">
        <v>988</v>
      </c>
      <c r="C450" s="392" t="s">
        <v>1038</v>
      </c>
      <c r="D450" s="491" t="s">
        <v>903</v>
      </c>
      <c r="E450" s="492"/>
      <c r="F450" s="493"/>
      <c r="G450" s="447"/>
      <c r="H450" s="461">
        <v>25.871712629548966</v>
      </c>
      <c r="I450" s="447"/>
      <c r="J450" s="447"/>
    </row>
    <row r="451" spans="1:10" ht="15.75">
      <c r="A451" s="292" t="s">
        <v>435</v>
      </c>
      <c r="B451" s="336" t="s">
        <v>989</v>
      </c>
      <c r="C451" s="392" t="s">
        <v>985</v>
      </c>
      <c r="D451" s="491" t="s">
        <v>903</v>
      </c>
      <c r="E451" s="492"/>
      <c r="F451" s="493"/>
      <c r="G451" s="447"/>
      <c r="H451" s="461"/>
      <c r="I451" s="447"/>
      <c r="J451" s="447"/>
    </row>
    <row r="452" spans="2:10" ht="33" customHeight="1">
      <c r="B452" s="336" t="s">
        <v>194</v>
      </c>
      <c r="C452" s="298" t="s">
        <v>991</v>
      </c>
      <c r="D452" s="304" t="s">
        <v>436</v>
      </c>
      <c r="E452" s="364"/>
      <c r="F452" s="349"/>
      <c r="G452" s="369"/>
      <c r="H452" s="351"/>
      <c r="I452" s="369"/>
      <c r="J452" s="369"/>
    </row>
    <row r="453" spans="2:10" ht="15.75">
      <c r="B453" s="336" t="s">
        <v>992</v>
      </c>
      <c r="C453" s="308" t="s">
        <v>1107</v>
      </c>
      <c r="D453" s="302" t="s">
        <v>903</v>
      </c>
      <c r="E453" s="370"/>
      <c r="F453" s="349"/>
      <c r="G453" s="369"/>
      <c r="H453" s="351"/>
      <c r="I453" s="369"/>
      <c r="J453" s="369"/>
    </row>
    <row r="454" spans="2:10" ht="15.75">
      <c r="B454" s="336" t="s">
        <v>993</v>
      </c>
      <c r="C454" s="308" t="s">
        <v>1108</v>
      </c>
      <c r="D454" s="302" t="s">
        <v>903</v>
      </c>
      <c r="E454" s="370"/>
      <c r="F454" s="349"/>
      <c r="G454" s="369"/>
      <c r="H454" s="351"/>
      <c r="I454" s="369"/>
      <c r="J454" s="369"/>
    </row>
    <row r="455" spans="2:10" ht="16.5" thickBot="1">
      <c r="B455" s="337" t="s">
        <v>994</v>
      </c>
      <c r="C455" s="312" t="s">
        <v>1109</v>
      </c>
      <c r="D455" s="303" t="s">
        <v>903</v>
      </c>
      <c r="E455" s="371"/>
      <c r="F455" s="358"/>
      <c r="G455" s="371"/>
      <c r="H455" s="352"/>
      <c r="I455" s="371"/>
      <c r="J455" s="371"/>
    </row>
    <row r="458" ht="15.75">
      <c r="B458" s="338" t="s">
        <v>961</v>
      </c>
    </row>
    <row r="459" spans="2:9" ht="15.75">
      <c r="B459" s="573" t="s">
        <v>133</v>
      </c>
      <c r="C459" s="573"/>
      <c r="D459" s="573"/>
      <c r="E459" s="573"/>
      <c r="F459" s="573"/>
      <c r="G459" s="573"/>
      <c r="H459" s="573"/>
      <c r="I459" s="573"/>
    </row>
    <row r="460" spans="2:9" ht="15.75">
      <c r="B460" s="573" t="s">
        <v>1075</v>
      </c>
      <c r="C460" s="573"/>
      <c r="D460" s="573"/>
      <c r="E460" s="573"/>
      <c r="F460" s="573"/>
      <c r="G460" s="573"/>
      <c r="H460" s="573"/>
      <c r="I460" s="573"/>
    </row>
    <row r="461" spans="2:9" ht="15.75">
      <c r="B461" s="573" t="s">
        <v>47</v>
      </c>
      <c r="C461" s="573"/>
      <c r="D461" s="573"/>
      <c r="E461" s="573"/>
      <c r="F461" s="573"/>
      <c r="G461" s="573"/>
      <c r="H461" s="573"/>
      <c r="I461" s="573"/>
    </row>
    <row r="462" ht="15.75">
      <c r="B462" s="339" t="s">
        <v>46</v>
      </c>
    </row>
    <row r="463" spans="2:9" ht="53.25" customHeight="1">
      <c r="B463" s="572" t="s">
        <v>112</v>
      </c>
      <c r="C463" s="572"/>
      <c r="D463" s="572"/>
      <c r="E463" s="572"/>
      <c r="F463" s="572"/>
      <c r="G463" s="572"/>
      <c r="H463" s="572"/>
      <c r="I463" s="572"/>
    </row>
    <row r="466" spans="3:6" ht="15.75">
      <c r="C466" s="290" t="s">
        <v>1132</v>
      </c>
      <c r="F466" s="359" t="s">
        <v>1137</v>
      </c>
    </row>
  </sheetData>
  <sheetProtection/>
  <autoFilter ref="A23:I455"/>
  <mergeCells count="29">
    <mergeCell ref="B1:J2"/>
    <mergeCell ref="B4:J4"/>
    <mergeCell ref="B6:J6"/>
    <mergeCell ref="B13:I13"/>
    <mergeCell ref="B15:I15"/>
    <mergeCell ref="B377:C377"/>
    <mergeCell ref="B7:J7"/>
    <mergeCell ref="B9:J9"/>
    <mergeCell ref="B26:J26"/>
    <mergeCell ref="B372:J373"/>
    <mergeCell ref="I374:J374"/>
    <mergeCell ref="D374:D375"/>
    <mergeCell ref="B23:B24"/>
    <mergeCell ref="B22:I22"/>
    <mergeCell ref="B19:C19"/>
    <mergeCell ref="I23:J23"/>
    <mergeCell ref="B170:J170"/>
    <mergeCell ref="B322:J322"/>
    <mergeCell ref="C23:C24"/>
    <mergeCell ref="B463:I463"/>
    <mergeCell ref="B461:I461"/>
    <mergeCell ref="B459:I459"/>
    <mergeCell ref="B460:I460"/>
    <mergeCell ref="B16:I16"/>
    <mergeCell ref="B10:I11"/>
    <mergeCell ref="B374:B375"/>
    <mergeCell ref="C374:C375"/>
    <mergeCell ref="D23:D24"/>
    <mergeCell ref="B18:I18"/>
  </mergeCells>
  <printOptions/>
  <pageMargins left="0.31496062992125984" right="0.31496062992125984" top="0.35433070866141736" bottom="0.35433070866141736" header="0.31496062992125984" footer="0.31496062992125984"/>
  <pageSetup fitToHeight="12" fitToWidth="1" horizontalDpi="600" verticalDpi="600" orientation="portrait" paperSize="8" scale="45" r:id="rId3"/>
  <rowBreaks count="9" manualBreakCount="9">
    <brk id="89" min="1" max="9" man="1"/>
    <brk id="102" min="1" max="9" man="1"/>
    <brk id="124" min="1" max="9" man="1"/>
    <brk id="204" min="1" max="9" man="1"/>
    <brk id="218" min="1" max="9" man="1"/>
    <brk id="246" min="1" max="9" man="1"/>
    <brk id="329" min="1" max="9" man="1"/>
    <brk id="342" min="1" max="9" man="1"/>
    <brk id="364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6"/>
  <sheetViews>
    <sheetView zoomScalePageLayoutView="0" workbookViewId="0" topLeftCell="A1">
      <selection activeCell="K26" sqref="K26"/>
    </sheetView>
  </sheetViews>
  <sheetFormatPr defaultColWidth="9.140625" defaultRowHeight="15"/>
  <cols>
    <col min="2" max="2" width="28.28125" style="0" customWidth="1"/>
  </cols>
  <sheetData>
    <row r="3" spans="2:8" ht="15">
      <c r="B3" s="366"/>
      <c r="C3" s="368">
        <v>2015</v>
      </c>
      <c r="D3" s="610">
        <v>2016</v>
      </c>
      <c r="E3" s="610"/>
      <c r="F3" s="610"/>
      <c r="G3" s="368">
        <v>2017</v>
      </c>
      <c r="H3" s="368"/>
    </row>
    <row r="4" spans="2:8" ht="15">
      <c r="B4" s="366" t="s">
        <v>1124</v>
      </c>
      <c r="C4" s="367">
        <f>'[2]БДДС'!$G$272/1000</f>
        <v>5.82438804</v>
      </c>
      <c r="D4" s="367">
        <f>C16</f>
        <v>1.8465432099999042</v>
      </c>
      <c r="E4" s="367">
        <f>ФЭМ!F255</f>
        <v>1.846543209999993</v>
      </c>
      <c r="F4" s="367">
        <f>D4-E4</f>
        <v>-8.881784197001252E-14</v>
      </c>
      <c r="G4" s="367"/>
      <c r="H4" s="367"/>
    </row>
    <row r="5" spans="2:8" ht="15">
      <c r="B5" s="366" t="s">
        <v>1126</v>
      </c>
      <c r="C5" s="367">
        <f>'[2]БДДС'!$BD$15/1000</f>
        <v>1864.45573358</v>
      </c>
      <c r="D5" s="367">
        <f>'[1]БДДС'!$BD$15/1000</f>
        <v>1789.98553415</v>
      </c>
      <c r="E5" s="367">
        <f>ФЭМ!F171</f>
        <v>1789.9855341499997</v>
      </c>
      <c r="F5" s="367">
        <f aca="true" t="shared" si="0" ref="F5:F16">D5-E5</f>
        <v>0</v>
      </c>
      <c r="G5" s="367"/>
      <c r="H5" s="367"/>
    </row>
    <row r="6" spans="2:8" ht="15">
      <c r="B6" s="366" t="s">
        <v>1125</v>
      </c>
      <c r="C6" s="367">
        <f>'[2]БДДС'!$BD$38/1000</f>
        <v>1544.8910121800002</v>
      </c>
      <c r="D6" s="367">
        <f>'[1]БДДС'!$BD$38/1000</f>
        <v>1611.1796260800002</v>
      </c>
      <c r="E6" s="367">
        <f>ФЭМ!F189</f>
        <v>1644.10408152</v>
      </c>
      <c r="F6" s="367">
        <f t="shared" si="0"/>
        <v>-32.92445543999975</v>
      </c>
      <c r="G6" s="367"/>
      <c r="H6" s="367"/>
    </row>
    <row r="7" spans="2:8" ht="15">
      <c r="B7" s="368" t="s">
        <v>329</v>
      </c>
      <c r="C7" s="367">
        <f>C5-C6</f>
        <v>319.5647213999998</v>
      </c>
      <c r="D7" s="367">
        <f>D5-D6</f>
        <v>178.80590806999976</v>
      </c>
      <c r="E7" s="367">
        <f>E5-E6</f>
        <v>145.88145262999979</v>
      </c>
      <c r="F7" s="367">
        <f t="shared" si="0"/>
        <v>32.924455439999974</v>
      </c>
      <c r="G7" s="367"/>
      <c r="H7" s="367"/>
    </row>
    <row r="8" spans="2:8" ht="15">
      <c r="B8" s="366" t="s">
        <v>1127</v>
      </c>
      <c r="C8" s="367">
        <f>'[2]БДДС'!$BD$233/1000</f>
        <v>1.9</v>
      </c>
      <c r="D8" s="367">
        <f>'[1]БДДС'!$BD$227/1000</f>
        <v>0.45</v>
      </c>
      <c r="E8" s="367">
        <f>ФЭМ!F207</f>
        <v>0.45</v>
      </c>
      <c r="F8" s="367">
        <f t="shared" si="0"/>
        <v>0</v>
      </c>
      <c r="G8" s="367"/>
      <c r="H8" s="367"/>
    </row>
    <row r="9" spans="2:8" ht="15">
      <c r="B9" s="366" t="s">
        <v>1128</v>
      </c>
      <c r="C9" s="367">
        <f>'[2]БДДС'!$BD$239/1000</f>
        <v>130.99429008</v>
      </c>
      <c r="D9" s="367">
        <f>'[1]БДДС'!$BD$233/1000</f>
        <v>0</v>
      </c>
      <c r="E9" s="367">
        <f>ФЭМ!F214</f>
        <v>124.87463515</v>
      </c>
      <c r="F9" s="367">
        <f t="shared" si="0"/>
        <v>-124.87463515</v>
      </c>
      <c r="G9" s="367"/>
      <c r="H9" s="367"/>
    </row>
    <row r="10" spans="2:8" ht="15">
      <c r="B10" s="368" t="s">
        <v>329</v>
      </c>
      <c r="C10" s="367">
        <f>C8-C9</f>
        <v>-129.09429008</v>
      </c>
      <c r="D10" s="367">
        <f>D8-D9</f>
        <v>0.45</v>
      </c>
      <c r="E10" s="367">
        <f>E8-E9</f>
        <v>-124.42463515</v>
      </c>
      <c r="F10" s="367">
        <f t="shared" si="0"/>
        <v>124.87463515</v>
      </c>
      <c r="G10" s="367"/>
      <c r="H10" s="367"/>
    </row>
    <row r="11" spans="2:8" ht="15">
      <c r="B11" s="366" t="s">
        <v>1129</v>
      </c>
      <c r="C11" s="367">
        <f>'[2]БДДС'!$BD$205/1000</f>
        <v>118.98582562</v>
      </c>
      <c r="D11" s="367">
        <f>'[1]БДДС'!$BD$200/1000</f>
        <v>338.18985109</v>
      </c>
      <c r="E11" s="367">
        <f>ФЭМ!F226</f>
        <v>338.18985109</v>
      </c>
      <c r="F11" s="367">
        <f t="shared" si="0"/>
        <v>0</v>
      </c>
      <c r="G11" s="367"/>
      <c r="H11" s="367"/>
    </row>
    <row r="12" spans="2:8" ht="15">
      <c r="B12" s="366" t="s">
        <v>1130</v>
      </c>
      <c r="C12" s="367">
        <f>'[2]БДДС'!$BD$215/1000</f>
        <v>303.6841017699999</v>
      </c>
      <c r="D12" s="367">
        <f>'[1]БДДС'!$BD$209/1000</f>
        <v>0.52550123</v>
      </c>
      <c r="E12" s="367">
        <f>ФЭМ!F239</f>
        <v>359.0912639</v>
      </c>
      <c r="F12" s="367">
        <f t="shared" si="0"/>
        <v>-358.56576267</v>
      </c>
      <c r="G12" s="367"/>
      <c r="H12" s="367"/>
    </row>
    <row r="13" spans="2:8" ht="15">
      <c r="B13" s="368" t="s">
        <v>329</v>
      </c>
      <c r="C13" s="367">
        <f>C11-C12</f>
        <v>-184.6982761499999</v>
      </c>
      <c r="D13" s="367">
        <f>D11-D12</f>
        <v>337.66434986</v>
      </c>
      <c r="E13" s="367">
        <f>E11-E12</f>
        <v>-20.90141281000001</v>
      </c>
      <c r="F13" s="367">
        <f t="shared" si="0"/>
        <v>358.56576267</v>
      </c>
      <c r="G13" s="367"/>
      <c r="H13" s="367"/>
    </row>
    <row r="14" spans="2:8" ht="15">
      <c r="B14" s="366" t="s">
        <v>531</v>
      </c>
      <c r="C14" s="367">
        <f>C7+C10+C13</f>
        <v>5.772155169999905</v>
      </c>
      <c r="D14" s="367">
        <f>D7+D10+D13</f>
        <v>516.9202579299997</v>
      </c>
      <c r="E14" s="367">
        <f>E7+E10+E13</f>
        <v>0.5554046699997741</v>
      </c>
      <c r="F14" s="367">
        <f t="shared" si="0"/>
        <v>516.3648532599999</v>
      </c>
      <c r="G14" s="367"/>
      <c r="H14" s="367"/>
    </row>
    <row r="15" spans="2:8" ht="15">
      <c r="B15" s="366"/>
      <c r="C15" s="367">
        <f>-'[2]БДДС'!$BD$271/1000</f>
        <v>-9.75</v>
      </c>
      <c r="D15" s="367">
        <f>-'[1]БДДС'!$BD$265/1000</f>
        <v>-0.5554046700001308</v>
      </c>
      <c r="E15" s="367">
        <f>D15</f>
        <v>-0.5554046700001308</v>
      </c>
      <c r="F15" s="367">
        <f t="shared" si="0"/>
        <v>0</v>
      </c>
      <c r="G15" s="367"/>
      <c r="H15" s="367"/>
    </row>
    <row r="16" spans="2:8" ht="15">
      <c r="B16" s="366" t="s">
        <v>1131</v>
      </c>
      <c r="C16" s="367">
        <f>C4+C14+C15</f>
        <v>1.8465432099999042</v>
      </c>
      <c r="D16" s="367">
        <f>D4+D14+D15</f>
        <v>518.2113964699995</v>
      </c>
      <c r="E16" s="367">
        <f>E4+E14+E15</f>
        <v>1.8465432099996364</v>
      </c>
      <c r="F16" s="367">
        <f t="shared" si="0"/>
        <v>516.3648532599999</v>
      </c>
      <c r="G16" s="367"/>
      <c r="H16" s="367"/>
    </row>
  </sheetData>
  <sheetProtection/>
  <mergeCells count="1">
    <mergeCell ref="D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330</v>
      </c>
      <c r="E1" s="67" t="s">
        <v>342</v>
      </c>
      <c r="F1" s="67" t="s">
        <v>343</v>
      </c>
      <c r="G1" s="67" t="s">
        <v>335</v>
      </c>
      <c r="H1" s="67" t="s">
        <v>336</v>
      </c>
      <c r="I1" s="67" t="s">
        <v>337</v>
      </c>
      <c r="J1" s="67" t="s">
        <v>338</v>
      </c>
      <c r="K1" s="67" t="s">
        <v>339</v>
      </c>
    </row>
    <row r="2" spans="1:11" ht="15.75" thickBot="1">
      <c r="A2" s="1" t="s">
        <v>222</v>
      </c>
      <c r="B2" s="2" t="s">
        <v>223</v>
      </c>
      <c r="C2" s="3" t="s">
        <v>224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163</v>
      </c>
      <c r="B3" s="5" t="s">
        <v>225</v>
      </c>
      <c r="C3" s="6" t="s">
        <v>224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164</v>
      </c>
      <c r="B4" s="5" t="s">
        <v>226</v>
      </c>
      <c r="C4" s="6" t="s">
        <v>224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167</v>
      </c>
      <c r="B5" s="7" t="s">
        <v>227</v>
      </c>
      <c r="C5" s="8" t="s">
        <v>224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185</v>
      </c>
      <c r="B6" s="7" t="s">
        <v>228</v>
      </c>
      <c r="C6" s="8" t="s">
        <v>224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220</v>
      </c>
      <c r="B7" s="7" t="s">
        <v>229</v>
      </c>
      <c r="C7" s="8" t="s">
        <v>224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221</v>
      </c>
      <c r="B8" s="7" t="s">
        <v>230</v>
      </c>
      <c r="C8" s="8" t="s">
        <v>224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231</v>
      </c>
      <c r="B9" s="7" t="s">
        <v>232</v>
      </c>
      <c r="C9" s="8" t="s">
        <v>224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233</v>
      </c>
      <c r="B10" s="7" t="s">
        <v>234</v>
      </c>
      <c r="C10" s="8" t="s">
        <v>224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235</v>
      </c>
      <c r="B11" s="7" t="s">
        <v>236</v>
      </c>
      <c r="C11" s="8" t="s">
        <v>224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237</v>
      </c>
      <c r="B12" s="7" t="s">
        <v>238</v>
      </c>
      <c r="C12" s="8" t="s">
        <v>224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239</v>
      </c>
      <c r="B13" s="40" t="s">
        <v>240</v>
      </c>
      <c r="C13" s="41" t="s">
        <v>224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241</v>
      </c>
      <c r="B14" s="7" t="s">
        <v>242</v>
      </c>
      <c r="C14" s="8" t="s">
        <v>224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243</v>
      </c>
      <c r="B15" s="7" t="s">
        <v>244</v>
      </c>
      <c r="C15" s="8" t="s">
        <v>224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245</v>
      </c>
      <c r="B16" s="5" t="s">
        <v>246</v>
      </c>
      <c r="C16" s="6" t="s">
        <v>224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247</v>
      </c>
      <c r="B17" s="5" t="s">
        <v>248</v>
      </c>
      <c r="C17" s="6" t="s">
        <v>224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249</v>
      </c>
      <c r="B18" s="36" t="s">
        <v>250</v>
      </c>
      <c r="C18" s="37" t="s">
        <v>224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251</v>
      </c>
      <c r="B19" s="36" t="s">
        <v>252</v>
      </c>
      <c r="C19" s="37" t="s">
        <v>224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253</v>
      </c>
      <c r="B20" s="5" t="s">
        <v>254</v>
      </c>
      <c r="C20" s="6" t="s">
        <v>224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255</v>
      </c>
      <c r="B21" s="5" t="s">
        <v>256</v>
      </c>
      <c r="C21" s="6" t="s">
        <v>224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257</v>
      </c>
      <c r="B22" s="11" t="s">
        <v>258</v>
      </c>
      <c r="C22" s="12" t="s">
        <v>224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169</v>
      </c>
      <c r="B23" s="14" t="s">
        <v>156</v>
      </c>
      <c r="C23" s="6" t="s">
        <v>224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170</v>
      </c>
      <c r="B24" s="14" t="s">
        <v>226</v>
      </c>
      <c r="C24" s="6" t="s">
        <v>224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176</v>
      </c>
      <c r="B25" s="15" t="s">
        <v>259</v>
      </c>
      <c r="C25" s="8" t="s">
        <v>224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186</v>
      </c>
      <c r="B26" s="15" t="s">
        <v>228</v>
      </c>
      <c r="C26" s="8" t="s">
        <v>224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260</v>
      </c>
      <c r="B27" s="7" t="s">
        <v>229</v>
      </c>
      <c r="C27" s="8" t="s">
        <v>224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187</v>
      </c>
      <c r="B28" s="7" t="s">
        <v>261</v>
      </c>
      <c r="C28" s="8" t="s">
        <v>224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262</v>
      </c>
      <c r="B29" s="7" t="s">
        <v>242</v>
      </c>
      <c r="C29" s="8" t="s">
        <v>224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188</v>
      </c>
      <c r="B30" s="15" t="s">
        <v>230</v>
      </c>
      <c r="C30" s="8" t="s">
        <v>224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189</v>
      </c>
      <c r="B31" s="15" t="s">
        <v>263</v>
      </c>
      <c r="C31" s="8" t="s">
        <v>224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190</v>
      </c>
      <c r="B32" s="15" t="s">
        <v>264</v>
      </c>
      <c r="C32" s="8" t="s">
        <v>224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191</v>
      </c>
      <c r="B33" s="44" t="s">
        <v>265</v>
      </c>
      <c r="C33" s="45" t="s">
        <v>224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266</v>
      </c>
      <c r="B34" s="15" t="s">
        <v>267</v>
      </c>
      <c r="C34" s="8" t="s">
        <v>224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268</v>
      </c>
      <c r="B35" s="15" t="s">
        <v>269</v>
      </c>
      <c r="C35" s="8" t="s">
        <v>224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270</v>
      </c>
      <c r="B36" s="16" t="s">
        <v>236</v>
      </c>
      <c r="C36" s="8" t="s">
        <v>224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271</v>
      </c>
      <c r="B37" s="15" t="s">
        <v>272</v>
      </c>
      <c r="C37" s="8" t="s">
        <v>224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273</v>
      </c>
      <c r="B38" s="17" t="s">
        <v>248</v>
      </c>
      <c r="C38" s="8" t="s">
        <v>224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274</v>
      </c>
      <c r="B39" s="47" t="s">
        <v>275</v>
      </c>
      <c r="C39" s="48" t="s">
        <v>224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276</v>
      </c>
      <c r="B40" s="18" t="s">
        <v>277</v>
      </c>
      <c r="C40" s="19" t="s">
        <v>224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278</v>
      </c>
      <c r="B41" s="18" t="s">
        <v>279</v>
      </c>
      <c r="C41" s="19" t="s">
        <v>224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280</v>
      </c>
      <c r="B42" s="51" t="s">
        <v>281</v>
      </c>
      <c r="C42" s="52" t="s">
        <v>224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282</v>
      </c>
      <c r="B43" s="18" t="s">
        <v>283</v>
      </c>
      <c r="C43" s="19" t="s">
        <v>224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284</v>
      </c>
      <c r="B44" s="18" t="s">
        <v>285</v>
      </c>
      <c r="C44" s="8" t="s">
        <v>224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286</v>
      </c>
      <c r="B45" s="18" t="s">
        <v>287</v>
      </c>
      <c r="C45" s="6" t="s">
        <v>224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288</v>
      </c>
      <c r="B46" s="18" t="s">
        <v>289</v>
      </c>
      <c r="C46" s="6" t="s">
        <v>224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290</v>
      </c>
      <c r="B47" s="18" t="s">
        <v>291</v>
      </c>
      <c r="C47" s="19" t="s">
        <v>224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292</v>
      </c>
      <c r="B48" s="21" t="s">
        <v>293</v>
      </c>
      <c r="C48" s="6" t="s">
        <v>224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294</v>
      </c>
      <c r="B49" s="21" t="s">
        <v>295</v>
      </c>
      <c r="C49" s="6" t="s">
        <v>224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296</v>
      </c>
      <c r="B50" s="21" t="s">
        <v>297</v>
      </c>
      <c r="C50" s="6" t="s">
        <v>224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298</v>
      </c>
      <c r="B51" s="21" t="s">
        <v>299</v>
      </c>
      <c r="C51" s="6" t="s">
        <v>224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300</v>
      </c>
      <c r="B52" s="21" t="s">
        <v>301</v>
      </c>
      <c r="C52" s="6" t="s">
        <v>224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302</v>
      </c>
      <c r="B53" s="21" t="s">
        <v>303</v>
      </c>
      <c r="C53" s="6" t="s">
        <v>224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304</v>
      </c>
      <c r="B54" s="21" t="s">
        <v>305</v>
      </c>
      <c r="C54" s="6" t="s">
        <v>224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306</v>
      </c>
      <c r="B55" s="22" t="s">
        <v>307</v>
      </c>
      <c r="C55" s="8" t="s">
        <v>224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308</v>
      </c>
      <c r="B56" s="21" t="s">
        <v>309</v>
      </c>
      <c r="C56" s="6" t="s">
        <v>224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310</v>
      </c>
      <c r="B57" s="21" t="s">
        <v>311</v>
      </c>
      <c r="C57" s="6" t="s">
        <v>224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312</v>
      </c>
      <c r="B58" s="21" t="s">
        <v>313</v>
      </c>
      <c r="C58" s="6" t="s">
        <v>224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314</v>
      </c>
      <c r="B59" s="21" t="s">
        <v>315</v>
      </c>
      <c r="C59" s="6" t="s">
        <v>224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316</v>
      </c>
      <c r="B60" s="21" t="s">
        <v>317</v>
      </c>
      <c r="C60" s="6" t="s">
        <v>224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318</v>
      </c>
      <c r="B61" s="21" t="s">
        <v>319</v>
      </c>
      <c r="C61" s="6" t="s">
        <v>224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320</v>
      </c>
      <c r="B62" s="21" t="s">
        <v>321</v>
      </c>
      <c r="C62" s="6" t="s">
        <v>224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322</v>
      </c>
      <c r="B63" s="21" t="s">
        <v>323</v>
      </c>
      <c r="C63" s="6" t="s">
        <v>224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324</v>
      </c>
      <c r="B64" s="21" t="s">
        <v>325</v>
      </c>
      <c r="C64" s="6" t="s">
        <v>224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326</v>
      </c>
      <c r="B65" s="23" t="s">
        <v>327</v>
      </c>
      <c r="C65" s="24" t="s">
        <v>224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328</v>
      </c>
      <c r="B66" s="25" t="s">
        <v>329</v>
      </c>
      <c r="C66" s="12" t="s">
        <v>224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331</v>
      </c>
      <c r="D68" s="34" t="e">
        <f>D18+D19+(D$2-D$13-D$18-D$19)*ФЭМ!#REF!/ФЭМ!#REF!</f>
        <v>#REF!</v>
      </c>
      <c r="E68" s="34" t="e">
        <f>E18+E19+(E$2-E$13-E$18-E$19-E$4)*ФЭМ!#REF!/ФЭМ!G$27</f>
        <v>#REF!</v>
      </c>
      <c r="F68" s="34" t="e">
        <f>F18+F19+(F$2-F$13-F$18-F$19-F$4-F5-F6)*ФЭМ!#REF!/ФЭМ!H$27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H18+H19+(H$2-H$13-H$18-H$19-H$4-H5-H6)*ФЭМ!#REF!/ФЭМ!#REF!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J18+J19+(J$2-J$13-J$18-J$19-J$4-J5-J6)*ФЭМ!#REF!/ФЭМ!#REF!</f>
        <v>#REF!</v>
      </c>
      <c r="K68" s="34" t="e">
        <f>K18+K19+(K$2-K$13-K$18-K$19-K$4-K5-K6)*ФЭМ!#REF!/ФЭМ!#REF!</f>
        <v>#REF!</v>
      </c>
    </row>
    <row r="69" spans="2:11" ht="15">
      <c r="B69" s="33" t="s">
        <v>332</v>
      </c>
      <c r="D69" s="34" t="e">
        <f>D13+(D$2-D$13-D$18-D$19)*ФЭМ!#REF!/ФЭМ!#REF!</f>
        <v>#REF!</v>
      </c>
      <c r="E69" s="34" t="e">
        <f>E13+E4+(E$2-E$13-E$18-E$19-E$4)*ФЭМ!#REF!/ФЭМ!G$27</f>
        <v>#REF!</v>
      </c>
      <c r="F69" s="34" t="e">
        <f>F13+F4+F5+F6+(F$2-F$13-F$18-F$19-F$4-F5-F6)*ФЭМ!#REF!/ФЭМ!H$27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H13+H4+H5+H6+(H$2-H$13-H$18-H$19-H$4-H5-H6)*ФЭМ!#REF!/ФЭМ!#REF!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J13+J4+J5+J6+(J$2-J$13-J$18-J$19-J$4-J5-J6)*ФЭМ!#REF!/ФЭМ!#REF!</f>
        <v>#REF!</v>
      </c>
      <c r="K69" s="34" t="e">
        <f>K13+K4+K5+K6+(K$2-K$13-K$18-K$19-K$4-K5-K6)*ФЭМ!#REF!/ФЭМ!#REF!</f>
        <v>#REF!</v>
      </c>
    </row>
    <row r="70" spans="2:11" ht="15">
      <c r="B70" s="33" t="s">
        <v>333</v>
      </c>
      <c r="D70" s="34" t="e">
        <f>D33+D39+(D$22-D$33-D$39-D$42)*ФЭМ!#REF!/ФЭМ!#REF!</f>
        <v>#REF!</v>
      </c>
      <c r="E70" s="34" t="e">
        <f>E33+E39+(E$22-E$33-E$39-E$42)*ФЭМ!#REF!/ФЭМ!G$27</f>
        <v>#REF!</v>
      </c>
      <c r="F70" s="34" t="e">
        <f>F33+F39+(F$22-F$33-F$39-F$42)*ФЭМ!#REF!/ФЭМ!H$27</f>
        <v>#REF!</v>
      </c>
      <c r="G70" s="34" t="e">
        <f>G33+G39+(G$22-G$33-G$39-G$42)*ФЭМ!#REF!/ФЭМ!#REF!</f>
        <v>#REF!</v>
      </c>
      <c r="H70" s="34" t="e">
        <f>H33+H39+(H$22-H$33-H$39-H$42)*ФЭМ!#REF!/ФЭМ!#REF!</f>
        <v>#REF!</v>
      </c>
      <c r="I70" s="34" t="e">
        <f>I33+I39+(I$22-I$33-I$39-I$42)*ФЭМ!#REF!/ФЭМ!#REF!</f>
        <v>#REF!</v>
      </c>
      <c r="J70" s="34" t="e">
        <f>J33+J39+(J$22-J$33-J$39-J$42)*ФЭМ!#REF!/ФЭМ!#REF!</f>
        <v>#REF!</v>
      </c>
      <c r="K70" s="34" t="e">
        <f>K33+K39+(K$22-K$33-K$39-K$42)*ФЭМ!#REF!/ФЭМ!#REF!</f>
        <v>#REF!</v>
      </c>
    </row>
    <row r="71" spans="2:11" ht="15">
      <c r="B71" s="33" t="s">
        <v>334</v>
      </c>
      <c r="D71" s="34" t="e">
        <f>D42+(D$22-D$33-D$39-D$42)*ФЭМ!#REF!/ФЭМ!#REF!</f>
        <v>#REF!</v>
      </c>
      <c r="E71" s="34" t="e">
        <f>E42+(E$22-E$33-E$39-E$42)*ФЭМ!#REF!/ФЭМ!G$27</f>
        <v>#REF!</v>
      </c>
      <c r="F71" s="34" t="e">
        <f>F42+(F$22-F$33-F$39-F$42)*ФЭМ!#REF!/ФЭМ!H$27</f>
        <v>#REF!</v>
      </c>
      <c r="G71" s="34" t="e">
        <f>G42+(G$22-G$33-G$39-G$42)*ФЭМ!#REF!/ФЭМ!#REF!</f>
        <v>#REF!</v>
      </c>
      <c r="H71" s="34" t="e">
        <f>H42+(H$22-H$33-H$39-H$42)*ФЭМ!#REF!/ФЭМ!#REF!</f>
        <v>#REF!</v>
      </c>
      <c r="I71" s="34" t="e">
        <f>I42+(I$22-I$33-I$39-I$42)*ФЭМ!#REF!/ФЭМ!#REF!</f>
        <v>#REF!</v>
      </c>
      <c r="J71" s="34" t="e">
        <f>J42+(J$22-J$33-J$39-J$42)*ФЭМ!#REF!/ФЭМ!#REF!</f>
        <v>#REF!</v>
      </c>
      <c r="K71" s="34" t="e">
        <f>K42+(K$22-K$33-K$39-K$42)*ФЭМ!#REF!/ФЭМ!#REF!</f>
        <v>#REF!</v>
      </c>
    </row>
    <row r="73" spans="2:11" ht="15">
      <c r="B73" s="33" t="s">
        <v>331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332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333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334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3" t="s">
        <v>636</v>
      </c>
      <c r="B6" s="263" t="s">
        <v>637</v>
      </c>
      <c r="C6" s="263" t="s">
        <v>638</v>
      </c>
      <c r="D6" s="263" t="s">
        <v>639</v>
      </c>
      <c r="E6" s="263" t="s">
        <v>640</v>
      </c>
      <c r="F6" s="263" t="s">
        <v>641</v>
      </c>
      <c r="G6" s="264" t="s">
        <v>642</v>
      </c>
    </row>
    <row r="7" spans="1:7" ht="16.5" thickBot="1">
      <c r="A7" s="265" t="s">
        <v>643</v>
      </c>
      <c r="B7" s="265" t="s">
        <v>644</v>
      </c>
      <c r="C7" s="266">
        <v>177804.3</v>
      </c>
      <c r="D7" s="266">
        <v>165103.2</v>
      </c>
      <c r="E7" s="266">
        <v>144082.3</v>
      </c>
      <c r="F7" s="266">
        <v>190896.9</v>
      </c>
      <c r="G7" s="266">
        <v>677886.9</v>
      </c>
    </row>
    <row r="8" spans="1:7" ht="16.5" thickBot="1">
      <c r="A8" s="267">
        <v>1</v>
      </c>
      <c r="B8" s="268" t="s">
        <v>645</v>
      </c>
      <c r="C8" s="266">
        <v>98373.3</v>
      </c>
      <c r="D8" s="266">
        <v>86029.1</v>
      </c>
      <c r="E8" s="266">
        <v>105465.3</v>
      </c>
      <c r="F8" s="266">
        <v>153072.9</v>
      </c>
      <c r="G8" s="266">
        <v>442940.6</v>
      </c>
    </row>
    <row r="9" spans="1:7" ht="16.5" thickBot="1">
      <c r="A9" s="265" t="s">
        <v>392</v>
      </c>
      <c r="B9" s="268" t="s">
        <v>646</v>
      </c>
      <c r="C9" s="266">
        <v>6997.5</v>
      </c>
      <c r="D9" s="266">
        <v>6172.9</v>
      </c>
      <c r="E9" s="266">
        <v>19737</v>
      </c>
      <c r="F9" s="266">
        <v>65231.7</v>
      </c>
      <c r="G9" s="266">
        <v>98139.2</v>
      </c>
    </row>
    <row r="10" spans="1:7" ht="32.25" thickBot="1">
      <c r="A10" s="265" t="s">
        <v>621</v>
      </c>
      <c r="B10" s="268" t="s">
        <v>350</v>
      </c>
      <c r="C10" s="269"/>
      <c r="D10" s="269"/>
      <c r="E10" s="269"/>
      <c r="F10" s="269"/>
      <c r="G10" s="266">
        <v>0</v>
      </c>
    </row>
    <row r="11" spans="1:7" ht="16.5" thickBot="1">
      <c r="A11" s="265" t="s">
        <v>622</v>
      </c>
      <c r="B11" s="268" t="s">
        <v>352</v>
      </c>
      <c r="C11" s="269"/>
      <c r="D11" s="269"/>
      <c r="E11" s="269"/>
      <c r="F11" s="269"/>
      <c r="G11" s="266">
        <v>0</v>
      </c>
    </row>
    <row r="12" spans="1:7" ht="16.5" thickBot="1">
      <c r="A12" s="265" t="s">
        <v>623</v>
      </c>
      <c r="B12" s="268" t="s">
        <v>647</v>
      </c>
      <c r="C12" s="269"/>
      <c r="D12" s="269"/>
      <c r="E12" s="269"/>
      <c r="F12" s="269"/>
      <c r="G12" s="266">
        <v>0</v>
      </c>
    </row>
    <row r="13" spans="1:7" ht="16.5" thickBot="1">
      <c r="A13" s="265" t="s">
        <v>624</v>
      </c>
      <c r="B13" s="268" t="s">
        <v>648</v>
      </c>
      <c r="C13" s="266">
        <v>6997.5</v>
      </c>
      <c r="D13" s="266">
        <v>6172.9</v>
      </c>
      <c r="E13" s="266">
        <v>19737</v>
      </c>
      <c r="F13" s="266">
        <v>65231.7</v>
      </c>
      <c r="G13" s="266">
        <v>98139.2</v>
      </c>
    </row>
    <row r="14" spans="1:7" ht="16.5" thickBot="1">
      <c r="A14" s="265"/>
      <c r="B14" s="268" t="s">
        <v>649</v>
      </c>
      <c r="C14" s="266">
        <v>6997.5</v>
      </c>
      <c r="D14" s="266">
        <v>6172.9</v>
      </c>
      <c r="E14" s="266">
        <v>19737</v>
      </c>
      <c r="F14" s="266">
        <v>49424.1</v>
      </c>
      <c r="G14" s="266">
        <v>82331.6</v>
      </c>
    </row>
    <row r="15" spans="1:7" ht="16.5" thickBot="1">
      <c r="A15" s="265"/>
      <c r="B15" s="268" t="s">
        <v>650</v>
      </c>
      <c r="C15" s="269"/>
      <c r="D15" s="269"/>
      <c r="E15" s="269"/>
      <c r="F15" s="266">
        <v>15807.6</v>
      </c>
      <c r="G15" s="266">
        <v>15807.6</v>
      </c>
    </row>
    <row r="16" spans="1:7" ht="16.5" thickBot="1">
      <c r="A16" s="265" t="s">
        <v>394</v>
      </c>
      <c r="B16" s="268" t="s">
        <v>651</v>
      </c>
      <c r="C16" s="266">
        <v>38021</v>
      </c>
      <c r="D16" s="266">
        <v>48757.9</v>
      </c>
      <c r="E16" s="266">
        <v>55334</v>
      </c>
      <c r="F16" s="266">
        <v>60440.2</v>
      </c>
      <c r="G16" s="266">
        <v>202553</v>
      </c>
    </row>
    <row r="17" spans="1:7" ht="32.25" thickBot="1">
      <c r="A17" s="265" t="s">
        <v>625</v>
      </c>
      <c r="B17" s="268" t="s">
        <v>474</v>
      </c>
      <c r="C17" s="269"/>
      <c r="D17" s="269"/>
      <c r="E17" s="269"/>
      <c r="F17" s="269"/>
      <c r="G17" s="266">
        <v>0</v>
      </c>
    </row>
    <row r="18" spans="1:7" ht="32.25" thickBot="1">
      <c r="A18" s="265" t="s">
        <v>626</v>
      </c>
      <c r="B18" s="272" t="s">
        <v>652</v>
      </c>
      <c r="C18" s="273">
        <v>37479.4</v>
      </c>
      <c r="D18" s="273">
        <v>48108.2</v>
      </c>
      <c r="E18" s="273">
        <v>54669.4</v>
      </c>
      <c r="F18" s="273">
        <v>59784</v>
      </c>
      <c r="G18" s="273">
        <v>200041</v>
      </c>
    </row>
    <row r="19" spans="1:7" ht="16.5" thickBot="1">
      <c r="A19" s="265"/>
      <c r="B19" s="272" t="s">
        <v>653</v>
      </c>
      <c r="C19" s="273">
        <v>24774.4</v>
      </c>
      <c r="D19" s="273">
        <v>28568.3</v>
      </c>
      <c r="E19" s="273">
        <v>30947.7</v>
      </c>
      <c r="F19" s="273">
        <v>30095.4</v>
      </c>
      <c r="G19" s="273">
        <v>114385.7</v>
      </c>
    </row>
    <row r="20" spans="1:7" ht="16.5" thickBot="1">
      <c r="A20" s="265"/>
      <c r="B20" s="272" t="s">
        <v>654</v>
      </c>
      <c r="C20" s="273">
        <v>12704.9</v>
      </c>
      <c r="D20" s="273">
        <v>19539.9</v>
      </c>
      <c r="E20" s="273">
        <v>23721.7</v>
      </c>
      <c r="F20" s="273">
        <v>29688.7</v>
      </c>
      <c r="G20" s="273">
        <v>85655.3</v>
      </c>
    </row>
    <row r="21" spans="1:7" ht="32.25" thickBot="1">
      <c r="A21" s="265" t="s">
        <v>627</v>
      </c>
      <c r="B21" s="268" t="s">
        <v>655</v>
      </c>
      <c r="C21" s="266">
        <v>541.6</v>
      </c>
      <c r="D21" s="266">
        <v>649.7</v>
      </c>
      <c r="E21" s="266">
        <v>664.5</v>
      </c>
      <c r="F21" s="266">
        <v>656.1</v>
      </c>
      <c r="G21" s="266">
        <v>2512</v>
      </c>
    </row>
    <row r="22" spans="1:7" ht="16.5" thickBot="1">
      <c r="A22" s="265" t="s">
        <v>656</v>
      </c>
      <c r="B22" s="268" t="s">
        <v>367</v>
      </c>
      <c r="C22" s="269"/>
      <c r="D22" s="270">
        <v>0</v>
      </c>
      <c r="E22" s="270">
        <v>0</v>
      </c>
      <c r="F22" s="270">
        <v>0</v>
      </c>
      <c r="G22" s="270">
        <v>0</v>
      </c>
    </row>
    <row r="23" spans="1:7" ht="16.5" thickBot="1">
      <c r="A23" s="274" t="s">
        <v>400</v>
      </c>
      <c r="B23" s="275" t="s">
        <v>368</v>
      </c>
      <c r="C23" s="276"/>
      <c r="D23" s="277"/>
      <c r="E23" s="277"/>
      <c r="F23" s="277"/>
      <c r="G23" s="278">
        <v>0</v>
      </c>
    </row>
    <row r="24" spans="1:7" ht="16.5" thickBot="1">
      <c r="A24" s="274" t="s">
        <v>628</v>
      </c>
      <c r="B24" s="275" t="s">
        <v>657</v>
      </c>
      <c r="C24" s="279">
        <v>53354.7</v>
      </c>
      <c r="D24" s="280">
        <v>31098.3</v>
      </c>
      <c r="E24" s="280">
        <v>30394.3</v>
      </c>
      <c r="F24" s="280">
        <v>27401</v>
      </c>
      <c r="G24" s="280">
        <v>142248.4</v>
      </c>
    </row>
    <row r="25" spans="1:7" ht="16.5" thickBot="1">
      <c r="A25" s="274" t="s">
        <v>220</v>
      </c>
      <c r="B25" s="275" t="s">
        <v>369</v>
      </c>
      <c r="C25" s="281"/>
      <c r="D25" s="281"/>
      <c r="E25" s="281"/>
      <c r="F25" s="281"/>
      <c r="G25" s="279">
        <v>0</v>
      </c>
    </row>
    <row r="26" spans="1:7" ht="16.5" thickBot="1">
      <c r="A26" s="274" t="s">
        <v>492</v>
      </c>
      <c r="B26" s="275" t="s">
        <v>658</v>
      </c>
      <c r="C26" s="279">
        <v>53354.7</v>
      </c>
      <c r="D26" s="279">
        <v>31098.3</v>
      </c>
      <c r="E26" s="279">
        <v>30394.3</v>
      </c>
      <c r="F26" s="279">
        <v>27401</v>
      </c>
      <c r="G26" s="279">
        <v>142248.4</v>
      </c>
    </row>
    <row r="27" spans="1:7" ht="16.5" thickBot="1">
      <c r="A27" s="265"/>
      <c r="B27" s="268" t="s">
        <v>659</v>
      </c>
      <c r="C27" s="266">
        <v>53354.7</v>
      </c>
      <c r="D27" s="266">
        <v>31098.3</v>
      </c>
      <c r="E27" s="266">
        <v>30394.3</v>
      </c>
      <c r="F27" s="266">
        <v>27401</v>
      </c>
      <c r="G27" s="266">
        <v>142248.4</v>
      </c>
    </row>
    <row r="28" spans="1:7" ht="16.5" thickBot="1">
      <c r="A28" s="265"/>
      <c r="B28" s="268" t="s">
        <v>660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</row>
    <row r="29" spans="1:7" ht="16.5" thickBot="1">
      <c r="A29" s="265" t="s">
        <v>661</v>
      </c>
      <c r="B29" s="268" t="s">
        <v>662</v>
      </c>
      <c r="C29" s="269"/>
      <c r="D29" s="269"/>
      <c r="E29" s="269"/>
      <c r="F29" s="269"/>
      <c r="G29" s="266">
        <v>0</v>
      </c>
    </row>
    <row r="30" spans="1:7" ht="16.5" thickBot="1">
      <c r="A30" s="265" t="s">
        <v>629</v>
      </c>
      <c r="B30" s="268" t="s">
        <v>370</v>
      </c>
      <c r="C30" s="269"/>
      <c r="D30" s="269"/>
      <c r="E30" s="269"/>
      <c r="F30" s="269"/>
      <c r="G30" s="266">
        <v>0</v>
      </c>
    </row>
    <row r="31" spans="1:7" ht="16.5" thickBot="1">
      <c r="A31" s="265" t="s">
        <v>663</v>
      </c>
      <c r="B31" s="268" t="s">
        <v>664</v>
      </c>
      <c r="C31" s="266">
        <v>79431.1</v>
      </c>
      <c r="D31" s="266">
        <v>79074.2</v>
      </c>
      <c r="E31" s="266">
        <v>38617</v>
      </c>
      <c r="F31" s="266">
        <v>37824</v>
      </c>
      <c r="G31" s="266">
        <v>234946.2</v>
      </c>
    </row>
    <row r="32" spans="1:7" ht="16.5" thickBot="1">
      <c r="A32" s="265" t="s">
        <v>421</v>
      </c>
      <c r="B32" s="268" t="s">
        <v>372</v>
      </c>
      <c r="C32" s="266">
        <v>55900.9</v>
      </c>
      <c r="D32" s="266">
        <v>40560.2</v>
      </c>
      <c r="E32" s="266">
        <v>0</v>
      </c>
      <c r="F32" s="266">
        <v>0</v>
      </c>
      <c r="G32" s="266">
        <v>96461.1</v>
      </c>
    </row>
    <row r="33" spans="1:7" ht="16.5" thickBot="1">
      <c r="A33" s="265" t="s">
        <v>630</v>
      </c>
      <c r="B33" s="268" t="s">
        <v>373</v>
      </c>
      <c r="C33" s="269"/>
      <c r="D33" s="269"/>
      <c r="E33" s="269"/>
      <c r="F33" s="269"/>
      <c r="G33" s="266">
        <v>0</v>
      </c>
    </row>
    <row r="34" spans="1:7" ht="16.5" thickBot="1">
      <c r="A34" s="265" t="s">
        <v>631</v>
      </c>
      <c r="B34" s="268" t="s">
        <v>374</v>
      </c>
      <c r="C34" s="269"/>
      <c r="D34" s="269"/>
      <c r="E34" s="269"/>
      <c r="F34" s="269"/>
      <c r="G34" s="266">
        <v>0</v>
      </c>
    </row>
    <row r="35" spans="1:7" ht="16.5" thickBot="1">
      <c r="A35" s="265" t="s">
        <v>632</v>
      </c>
      <c r="B35" s="268" t="s">
        <v>375</v>
      </c>
      <c r="C35" s="266">
        <v>23530.1</v>
      </c>
      <c r="D35" s="266">
        <v>38514</v>
      </c>
      <c r="E35" s="266">
        <v>38617</v>
      </c>
      <c r="F35" s="266">
        <v>37824</v>
      </c>
      <c r="G35" s="266">
        <v>138485.1</v>
      </c>
    </row>
    <row r="36" spans="1:7" ht="16.5" thickBot="1">
      <c r="A36" s="265"/>
      <c r="B36" s="268" t="s">
        <v>376</v>
      </c>
      <c r="C36" s="266">
        <v>23530.1</v>
      </c>
      <c r="D36" s="266">
        <v>38514</v>
      </c>
      <c r="E36" s="266">
        <v>38617</v>
      </c>
      <c r="F36" s="266">
        <v>37824</v>
      </c>
      <c r="G36" s="266">
        <v>138485.1</v>
      </c>
    </row>
    <row r="37" spans="1:7" ht="32.25" thickBot="1">
      <c r="A37" s="265"/>
      <c r="B37" s="268" t="s">
        <v>377</v>
      </c>
      <c r="C37" s="269"/>
      <c r="D37" s="269"/>
      <c r="E37" s="269"/>
      <c r="F37" s="269"/>
      <c r="G37" s="266">
        <v>0</v>
      </c>
    </row>
    <row r="38" spans="1:7" ht="16.5" thickBot="1">
      <c r="A38" s="265"/>
      <c r="B38" s="268" t="s">
        <v>378</v>
      </c>
      <c r="C38" s="269"/>
      <c r="D38" s="269"/>
      <c r="E38" s="269"/>
      <c r="F38" s="269"/>
      <c r="G38" s="266">
        <v>0</v>
      </c>
    </row>
    <row r="39" spans="1:7" ht="32.25" thickBot="1">
      <c r="A39" s="265"/>
      <c r="B39" s="271" t="s">
        <v>379</v>
      </c>
      <c r="C39" s="269"/>
      <c r="D39" s="269"/>
      <c r="E39" s="269"/>
      <c r="F39" s="269"/>
      <c r="G39" s="266">
        <v>0</v>
      </c>
    </row>
    <row r="40" spans="1:7" ht="16.5" thickBot="1">
      <c r="A40" s="265" t="s">
        <v>633</v>
      </c>
      <c r="B40" s="268" t="s">
        <v>380</v>
      </c>
      <c r="C40" s="269"/>
      <c r="D40" s="269"/>
      <c r="E40" s="269"/>
      <c r="F40" s="269"/>
      <c r="G40" s="266">
        <v>0</v>
      </c>
    </row>
    <row r="41" spans="1:7" ht="16.5" thickBot="1">
      <c r="A41" s="265" t="s">
        <v>634</v>
      </c>
      <c r="B41" s="268" t="s">
        <v>381</v>
      </c>
      <c r="C41" s="269"/>
      <c r="D41" s="269"/>
      <c r="E41" s="269"/>
      <c r="F41" s="269"/>
      <c r="G41" s="266">
        <v>0</v>
      </c>
    </row>
    <row r="42" spans="1:7" ht="16.5" thickBot="1">
      <c r="A42" s="265" t="s">
        <v>635</v>
      </c>
      <c r="B42" s="268" t="s">
        <v>382</v>
      </c>
      <c r="C42" s="269"/>
      <c r="D42" s="269"/>
      <c r="E42" s="269"/>
      <c r="F42" s="269"/>
      <c r="G42" s="266">
        <v>0</v>
      </c>
    </row>
    <row r="43" spans="1:7" ht="16.5" thickBot="1">
      <c r="A43" s="265" t="s">
        <v>665</v>
      </c>
      <c r="B43" s="268" t="s">
        <v>666</v>
      </c>
      <c r="C43" s="266">
        <v>177804.3</v>
      </c>
      <c r="D43" s="266">
        <v>165103.2</v>
      </c>
      <c r="E43" s="266">
        <v>144082.3</v>
      </c>
      <c r="F43" s="266">
        <v>190896.9</v>
      </c>
      <c r="G43" s="266">
        <v>677886.8</v>
      </c>
    </row>
    <row r="44" spans="1:7" ht="16.5" thickBot="1">
      <c r="A44" s="265" t="s">
        <v>667</v>
      </c>
      <c r="B44" s="268" t="s">
        <v>668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Зудилова Нина Павловна</dc:creator>
  <cp:keywords/>
  <dc:description/>
  <cp:lastModifiedBy>Карпова Ольга Александровна</cp:lastModifiedBy>
  <cp:lastPrinted>2019-02-28T03:38:30Z</cp:lastPrinted>
  <dcterms:created xsi:type="dcterms:W3CDTF">2015-09-16T07:43:55Z</dcterms:created>
  <dcterms:modified xsi:type="dcterms:W3CDTF">2019-10-08T10:15:04Z</dcterms:modified>
  <cp:category/>
  <cp:version/>
  <cp:contentType/>
  <cp:contentStatus/>
</cp:coreProperties>
</file>