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780" windowHeight="12660" activeTab="2"/>
  </bookViews>
  <sheets>
    <sheet name="Приложение 1" sheetId="1" r:id="rId1"/>
    <sheet name="Приложение 2" sheetId="2" r:id="rId2"/>
    <sheet name="Приложение 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'Приложение 2'!$E$1:$E$61</definedName>
    <definedName name="_xlnm.Print_Titles" localSheetId="1">'Приложение 2'!$7:$7</definedName>
    <definedName name="_xlnm.Print_Area" localSheetId="1">'Приложение 2'!$A$1:$F$61</definedName>
  </definedNames>
  <calcPr fullCalcOnLoad="1"/>
</workbook>
</file>

<file path=xl/sharedStrings.xml><?xml version="1.0" encoding="utf-8"?>
<sst xmlns="http://schemas.openxmlformats.org/spreadsheetml/2006/main" count="189" uniqueCount="147">
  <si>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</si>
  <si>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</si>
  <si>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</si>
  <si>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</si>
  <si>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Приложение N 1</t>
  </si>
  <si>
    <t>к предложению о размере цен</t>
  </si>
  <si>
    <t>(тарифов), долгосрочных</t>
  </si>
  <si>
    <t>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</si>
  <si>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</si>
  <si>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</si>
  <si>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</si>
  <si>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</si>
  <si>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</si>
  <si>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</si>
  <si>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</si>
  <si>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</si>
  <si>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</si>
  <si>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</si>
  <si>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</si>
  <si>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N 2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</si>
  <si>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</si>
  <si>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 xml:space="preserve">      в том числе:</t>
  </si>
  <si>
    <t xml:space="preserve">      оплата труда</t>
  </si>
  <si>
    <t xml:space="preserve">      ремонт основных фондов</t>
  </si>
  <si>
    <t xml:space="preserve">      материальные затраты</t>
  </si>
  <si>
    <t xml:space="preserve">      Справочно: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</si>
  <si>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</si>
  <si>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</si>
  <si>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</si>
  <si>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</si>
  <si>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* Базовый период - год, предшествующий расчетному периоду регулирования.</t>
  </si>
  <si>
    <t>Приложение N 5</t>
  </si>
  <si>
    <t>Раздел 3. Цены (тарифы) по регулируемым видам деятельности организации</t>
  </si>
  <si>
    <t xml:space="preserve">Общество с граниченной ответственностью "Горсети" </t>
  </si>
  <si>
    <t>ООО "Горсети"</t>
  </si>
  <si>
    <t>Томская область, г. Томск, ул. Шевченко, 62 А</t>
  </si>
  <si>
    <t>Резников Владимир Тихонович</t>
  </si>
  <si>
    <t>№ п/п</t>
  </si>
  <si>
    <t>Наименование показателей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</si>
  <si>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</si>
  <si>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</si>
  <si>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</si>
  <si>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</si>
  <si>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</si>
  <si>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</si>
  <si>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</si>
  <si>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</si>
  <si>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</si>
  <si>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</si>
  <si>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</si>
  <si>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</si>
  <si>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</si>
  <si>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</si>
  <si>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</si>
  <si>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</si>
  <si>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</si>
  <si>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</si>
  <si>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Единица измерения</t>
  </si>
  <si>
    <t>тыс. рублей</t>
  </si>
  <si>
    <t>процент</t>
  </si>
  <si>
    <t>МВт</t>
  </si>
  <si>
    <t>МВт час</t>
  </si>
  <si>
    <t xml:space="preserve">Прибыль (убыток) от продаж   </t>
  </si>
  <si>
    <t xml:space="preserve">Чистая прибыль (убыток)      </t>
  </si>
  <si>
    <t xml:space="preserve"> Показатели рентабельности организации</t>
  </si>
  <si>
    <t>Показатели регулируемых видов деятельности организации</t>
  </si>
  <si>
    <t>Расчетный объем услуг в  части управления технологическими режимами*(2)</t>
  </si>
  <si>
    <t>Фактические показатели за год, предшествующий базовому периоду</t>
  </si>
  <si>
    <t>Показатели, утвержденные на базовый период*(1)</t>
  </si>
  <si>
    <t>Предложения на расчетный период регулирования</t>
  </si>
  <si>
    <t>Показатели эффективности деятельности организации</t>
  </si>
  <si>
    <t>Объем полезного отпуска  электроэнергии всего*(3)</t>
  </si>
  <si>
    <t>Реквизиты программы энергоэффективности (кем утверждена, дата утверждения, номер приказа)*(3)</t>
  </si>
  <si>
    <t>Рентабельность продаж (величина прибыли от продаж в каждом рубле выручки). Нормальное значение для данной отрасли от 9 процентов и более)</t>
  </si>
  <si>
    <t>Необходимая валовая выручка по регулируемым видам деятельности организации-всего</t>
  </si>
  <si>
    <t xml:space="preserve">Суммарный объем  производства  и потребления электрической энергии участниками оптового рынка электрической энергии*(4) </t>
  </si>
  <si>
    <t xml:space="preserve"> Расходы, связанные с производством и реализацией*(2,4) </t>
  </si>
  <si>
    <t xml:space="preserve">      подконтрольные расходы*(3)-всего</t>
  </si>
  <si>
    <t xml:space="preserve">      неподконтрольные расходы*(3)-всего*(3)</t>
  </si>
  <si>
    <t>4.2.</t>
  </si>
  <si>
    <t>4.3.</t>
  </si>
  <si>
    <t xml:space="preserve">Расходы, за исключением указанных в подпункте 4.1*(2,4); </t>
  </si>
  <si>
    <t>4.4.</t>
  </si>
  <si>
    <t>Инвестиции, осуществляемые  за счет тарифных источников</t>
  </si>
  <si>
    <t>4.4.1.</t>
  </si>
  <si>
    <t>Реквизиты инвестиционной программы( кем утверждена, дата утверждения, номер приказа)</t>
  </si>
  <si>
    <t>у.е.</t>
  </si>
  <si>
    <t xml:space="preserve">      Объем условных единиц*(3) </t>
  </si>
  <si>
    <t xml:space="preserve">      Операционные расходы на условную единицу*(3)</t>
  </si>
  <si>
    <t>тыс.рублей/(у.е.)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</si>
  <si>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</si>
  <si>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</si>
  <si>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</si>
  <si>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</si>
  <si>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</si>
  <si>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</si>
  <si>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тыс. рублей на человека</t>
  </si>
  <si>
    <t>5.3.</t>
  </si>
  <si>
    <t xml:space="preserve">      Уставный капитал (складочный капитал, уставный фонд, вклады товарищей)             тыс.</t>
  </si>
  <si>
    <t xml:space="preserve">      Анализ финансовой  устойчивости по величине излишка (недостатка) собственных оборотных средств</t>
  </si>
  <si>
    <t>Реквизиты отраслевого тарифного  соглашения (дата утверждения, срок действия)</t>
  </si>
  <si>
    <t xml:space="preserve">Среднемесячная заработная плата на одного работника </t>
  </si>
  <si>
    <t xml:space="preserve">Заявленная мощность*(3) </t>
  </si>
  <si>
    <t xml:space="preserve">Расчетный объем услуг в  части обеспечения надежности*(2)  </t>
  </si>
  <si>
    <t>Отраслевое тарифное соглашение в жилищно-коммунальном хозяйстве Российской Федерации на 2014 - 2016 годы, зарегистрировано в Роструде 01.09.2013 г., рег. №230/14-16</t>
  </si>
  <si>
    <t>Примечание, вопросы</t>
  </si>
  <si>
    <t xml:space="preserve">Объем полезного отпуска  электроэнергии населению и приравненным к нему категориям потребителей *(3) </t>
  </si>
  <si>
    <t>Приказ Департамента тарифного регулирования и государственного заказа Томской области № 8/59 от 28.03.2014 г.(Приложение 3)</t>
  </si>
  <si>
    <t>N п/п</t>
  </si>
  <si>
    <t>1-е полугодие</t>
  </si>
  <si>
    <t>2-е полугодие</t>
  </si>
  <si>
    <t>Для организаций, относящихся к субъектам естественных монополий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</si>
  <si>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</si>
  <si>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</si>
  <si>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</si>
  <si>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</si>
  <si>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</si>
  <si>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</si>
  <si>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руб./МВт час</t>
  </si>
  <si>
    <t xml:space="preserve">Выручка                      </t>
  </si>
  <si>
    <t>EBITDA (прибыль до процентов, налогов и амортизации )</t>
  </si>
  <si>
    <t>Норматив потерь электрической энергии (с указанием реквизитов приказа Минэнерго России, которым утверждены нормативы)*(3)</t>
  </si>
  <si>
    <t>Выпадающие, излишние доходы (расходы) прошлых лет</t>
  </si>
  <si>
    <t>-</t>
  </si>
  <si>
    <t>7017081040</t>
  </si>
  <si>
    <t>701701001</t>
  </si>
  <si>
    <t>priges@mail.tomsknet.ru.</t>
  </si>
  <si>
    <t>(3822) 99-96-77 (факс)</t>
  </si>
  <si>
    <t>(3822) 99-98-83 (приемная), 99-99-60</t>
  </si>
  <si>
    <t>Директор по экономике и финансам</t>
  </si>
  <si>
    <t>В.М. Афанасьева</t>
  </si>
  <si>
    <t>2016 год</t>
  </si>
  <si>
    <t>2017 год</t>
  </si>
  <si>
    <t>При расчете тарифа принят норматив потерь 8,38 %</t>
  </si>
  <si>
    <t>Направлен баланс э/э с нормативом потерь 8,38 %</t>
  </si>
  <si>
    <t>Норматив на 2016 год Минэнерго РФ не устанавливался, при расчете тарифа принят норматив потерь 8,38 %</t>
  </si>
  <si>
    <t>Общество с ограниченной ответственностью "Горсети" (ООО "Горсети")</t>
  </si>
  <si>
    <t xml:space="preserve">         (тарифа на передачу электрической энергии  на 2018 год)</t>
  </si>
  <si>
    <t>2018 год</t>
  </si>
  <si>
    <t>Норматив на 2017 год Минэнерго РФ не устанавливался, при расчете тарифа принят норматив потерь 8,38 %</t>
  </si>
  <si>
    <t>тыс. квт ч</t>
  </si>
  <si>
    <t>Приказ Департамента тарифного регулирования Томской области от 28.10.2014г. № 26/248 (в редакции приказа от 25.09.2015г. №6-735/9 (184), от 12.08.2016 г. №  6-47/9 (240))</t>
  </si>
  <si>
    <t>Фактические показатели за год, предшествующий базовому периоду (2016 год)</t>
  </si>
  <si>
    <t>Показатели, утвержденные на базовый период* (2017 год)</t>
  </si>
  <si>
    <t>Предложения на расчетный период регулирования (2018 год)</t>
  </si>
  <si>
    <t xml:space="preserve"> </t>
  </si>
  <si>
    <r>
      <t>Отраслевое тарифное соглашение в жилищно-коммунальном хозяйстве Российской Федерации на 2017 - 2019 годы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</si>
</sst>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8"/>
      <name val="Arial"/>
      <family val="2"/>
    </font>
    <font>
      <b/>
      <sz val="8"/>
      <color indexed="63"/>
      <name val="Arial"/>
      <family val="2"/>
    </font>
    <font>
      <u val="single"/>
      <sz val="8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3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42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3" fillId="0" borderId="13" xfId="42" applyFont="1" applyBorder="1" applyAlignment="1">
      <alignment vertical="top"/>
    </xf>
    <xf numFmtId="0" fontId="0" fillId="0" borderId="18" xfId="0" applyFill="1" applyBorder="1" applyAlignment="1">
      <alignment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2" fontId="0" fillId="33" borderId="15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2" xfId="42" applyFont="1" applyBorder="1" applyAlignment="1">
      <alignment horizontal="center" vertical="center" wrapText="1"/>
    </xf>
    <xf numFmtId="0" fontId="6" fillId="0" borderId="16" xfId="42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33" borderId="15" xfId="0" applyNumberForma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justify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48;&#1085;&#1074;&#1077;&#1089;&#1090;&#1080;&#1094;&#1080;&#1086;&#1085;&#1085;&#1072;&#1103;%20&#1087;&#1088;&#1086;&#1075;&#1088;&#1072;&#1084;&#1084;&#1072;%202015-2019%20&#1075;&#1075;\&#1048;&#1055;%20&#1054;&#1054;&#1054;%20&#1043;&#1086;&#1088;&#1089;&#1077;&#1090;&#1080;%202015-2019&#1075;&#1075;\&#1050;&#1086;&#1088;&#1088;&#1077;&#1082;&#1090;&#1080;&#1088;&#1086;&#1074;&#1082;&#1072;%20&#1048;&#1055;%20&#1085;&#1072;%202016%20&#1075;&#1086;&#1076;\&#1055;&#1077;&#1088;&#1077;&#1095;&#1077;&#1085;&#1100;%20&#1087;&#1088;&#1086;&#1077;&#1082;&#1090;&#1086;&#1074;%20&#1048;&#1055;&#1056;%20(&#1082;&#1086;&#1088;&#1088;.%202016-2017%20&#1075;&#1075;.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6\&#1060;&#1072;&#1082;&#1090;%202016%20&#1075;&#1086;&#1076;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76;&#1083;&#1103;%20&#1082;&#1086;&#1088;&#1088;&#1077;&#1082;&#1090;&#1080;&#1088;&#1086;&#1074;&#1082;&#1080;%20&#1085;&#1072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4%20&#1082;&#1074;&#1072;&#1088;&#1090;&#1072;&#1083;%202016&#1075;\&#1087;&#1086;%20&#1087;&#1088;&#1080;&#1082;&#1072;&#1079;&#1091;%20114\&#1060;&#1086;&#1088;&#1084;&#1072;&#1090;&#1099;%20&#1087;&#1086;%20&#1082;&#1086;&#1084;&#1087;&#1072;&#1085;&#1080;&#1103;&#1084;(&#1087;&#1088;&#1080;&#1083;&#1086;&#1078;&#1077;&#1085;&#1080;&#1077;%208,12)%20&#1082;&#1074;2016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47;&#1072;&#1087;&#1088;&#1086;&#1089;%20&#1044;&#1058;&#1056;%20&#1058;&#1054;%20&#8470;%2053-03-0343%20&#1086;&#1090;%2016.03.2017%20&#1075;.%20(&#1073;&#1072;&#1083;&#1072;&#1085;&#1089;%20&#1085;&#1072;%202018%20&#1075;&#1086;&#1076;)\FORM3%201%202018(v1%200)%20&#1086;&#1090;%20&#1054;&#1040;&#1080;&#1050;&#106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0;&#1085;&#1076;&#1080;&#1074;&#1080;&#1076;&#1091;&#1072;&#1083;&#1100;&#1085;&#1086;&#1075;&#1086;%20&#1090;&#1072;&#1088;&#1080;&#1092;&#1072;%20(&#1087;&#1088;&#1077;&#1076;&#1083;&#1086;&#1078;&#1077;&#1085;&#1080;&#1077;%20&#1085;&#1072;%202018%20&#1075;&#1086;&#1076;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47;&#1072;&#1087;&#1088;&#1086;&#1089;%20&#1044;&#1058;&#1056;%20&#1058;&#1054;%20&#8470;%2053-03-0343%20&#1086;&#1090;%2016.03.2017%20&#1075;.%20(&#1073;&#1072;&#1083;&#1072;&#1085;&#1089;%20&#1085;&#1072;%202018%20&#1075;&#1086;&#1076;)\31TSET.NET.2014_2018_Gorset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4%20&#1082;&#1074;&#1072;&#1088;&#1090;&#1072;&#1083;%202016&#1075;\NET.INV\&#1058;&#1086;&#1084;&#1089;&#1082;&#1072;&#1103;%20&#1086;&#1073;&#1083;&#1072;&#1089;&#1090;&#1100;.NET.INV.(&#1075;&#1086;&#1076;)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59;&#1090;&#1074;&#1077;&#1088;&#1078;&#1076;&#1077;&#1085;&#1086;%20&#1085;&#1072;%202016%20&#1075;&#1086;&#1076;\&#1043;&#1086;&#1088;&#1089;&#1077;&#1090;&#1080;%202016-2018%20&#1087;&#1086;&#1089;&#1083;&#1077;&#1076;&#108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</sheetNames>
    <sheetDataSet>
      <sheetData sheetId="1">
        <row r="9">
          <cell r="L9">
            <v>131.5405356145479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</sheetNames>
    <sheetDataSet>
      <sheetData sheetId="44">
        <row r="102">
          <cell r="D102">
            <v>5973.165741</v>
          </cell>
        </row>
        <row r="110">
          <cell r="D110">
            <v>14092.7</v>
          </cell>
        </row>
      </sheetData>
      <sheetData sheetId="60">
        <row r="8">
          <cell r="D8">
            <v>1483540.7506900001</v>
          </cell>
        </row>
        <row r="13">
          <cell r="D13">
            <v>145900.959657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перечень таблиц"/>
      <sheetName val="Лист5"/>
      <sheetName val="Смета"/>
      <sheetName val="Смета (2)"/>
      <sheetName val="Смета (3)"/>
      <sheetName val="Ставка 1 разряда"/>
      <sheetName val="Ф 2"/>
      <sheetName val="Кор"/>
      <sheetName val="Таблица 1"/>
      <sheetName val="Таблица 2"/>
      <sheetName val="Таблица 3"/>
      <sheetName val="Таблица 3.2. (2)"/>
      <sheetName val="Распределение 23,25."/>
      <sheetName val="Таблица 3.2."/>
      <sheetName val="Таблица 3.3"/>
      <sheetName val="Таблица 3.4"/>
      <sheetName val="Таблица 3.5 (2)"/>
      <sheetName val="Таблица 3.5"/>
      <sheetName val="Таблица 3.6"/>
      <sheetName val="Таблица 3.6 (2)"/>
      <sheetName val="Таблица 3.7 Итого"/>
      <sheetName val="Таблица 3.7 энергетическое"/>
      <sheetName val="Таблица 3.7 льгота, движ"/>
      <sheetName val="Таблица 3.7 общая ставка"/>
      <sheetName val="Таблица 3.8"/>
      <sheetName val="Таблица 4"/>
      <sheetName val="Лист1"/>
      <sheetName val="2014"/>
      <sheetName val="2015"/>
      <sheetName val="2014-2016"/>
      <sheetName val="Таблица 4.3."/>
      <sheetName val="Таблица 4.1."/>
      <sheetName val="Таблица 4.2."/>
      <sheetName val="Таблица 5"/>
      <sheetName val="Таблица 6"/>
      <sheetName val="Таблица 7"/>
      <sheetName val="Таблица 7.1."/>
      <sheetName val="Таблица 8"/>
      <sheetName val="Выручка-потери"/>
      <sheetName val="Таблица 7.1. (2)"/>
      <sheetName val="ФСК"/>
      <sheetName val="Факт 2016"/>
      <sheetName val="ФОТ 2016"/>
    </sheetNames>
    <sheetDataSet>
      <sheetData sheetId="4">
        <row r="15">
          <cell r="I15">
            <v>20920.236</v>
          </cell>
        </row>
        <row r="24">
          <cell r="G24">
            <v>33628.01362706977</v>
          </cell>
          <cell r="I24">
            <v>30070.266472581294</v>
          </cell>
        </row>
        <row r="30">
          <cell r="G30">
            <v>351641.24675684416</v>
          </cell>
          <cell r="I30">
            <v>410612.5988731256</v>
          </cell>
        </row>
        <row r="33">
          <cell r="G33">
            <v>113615.78083743191</v>
          </cell>
          <cell r="I33">
            <v>120544.78025211162</v>
          </cell>
        </row>
        <row r="48">
          <cell r="G48">
            <v>535881.2557048085</v>
          </cell>
          <cell r="I48">
            <v>592700.0346698728</v>
          </cell>
        </row>
        <row r="63">
          <cell r="I63">
            <v>15004.381202314848</v>
          </cell>
        </row>
        <row r="69">
          <cell r="G69">
            <v>300981.26391454553</v>
          </cell>
          <cell r="I69">
            <v>316688.932253717</v>
          </cell>
        </row>
        <row r="77">
          <cell r="G77">
            <v>665.783333333</v>
          </cell>
          <cell r="I77">
            <v>710.51</v>
          </cell>
        </row>
        <row r="78">
          <cell r="G78">
            <v>44013.47369727642</v>
          </cell>
          <cell r="I78">
            <v>48159.19</v>
          </cell>
        </row>
      </sheetData>
      <sheetData sheetId="6">
        <row r="15">
          <cell r="K15">
            <v>20920.236</v>
          </cell>
        </row>
        <row r="26">
          <cell r="K26">
            <v>30527.83479403401</v>
          </cell>
        </row>
        <row r="30">
          <cell r="K30">
            <v>423298.97458467004</v>
          </cell>
        </row>
        <row r="33">
          <cell r="K33">
            <v>124269.15786872825</v>
          </cell>
        </row>
        <row r="48">
          <cell r="K48">
            <v>611012.2232016006</v>
          </cell>
        </row>
        <row r="63">
          <cell r="K63">
            <v>4574.849120658295</v>
          </cell>
        </row>
        <row r="69">
          <cell r="K69">
            <v>335700.852006607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 1 кв."/>
      <sheetName val="приложение 8 2 кв."/>
      <sheetName val="приложение 8 3 кв. "/>
      <sheetName val="приложение 8 4 кв. "/>
      <sheetName val="приложение 12 1 кв."/>
      <sheetName val="приложение 12 2 кв."/>
      <sheetName val="приложение 12 3 кв."/>
      <sheetName val="приложение 12 4 кв."/>
      <sheetName val="приложение 12 4 кв. (2)"/>
      <sheetName val="Лист1"/>
    </sheetNames>
    <sheetDataSet>
      <sheetData sheetId="7">
        <row r="67">
          <cell r="C67">
            <v>300219.25982000004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3">
        <row r="18">
          <cell r="H18">
            <v>1461.1519899999998</v>
          </cell>
          <cell r="I18">
            <v>1454.866049</v>
          </cell>
          <cell r="V18">
            <v>1464.659703</v>
          </cell>
        </row>
        <row r="22">
          <cell r="H22">
            <v>229.94533399999997</v>
          </cell>
          <cell r="I22">
            <v>234.11783599999998</v>
          </cell>
          <cell r="V22">
            <v>232.11783591666665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горсети"/>
    </sheetNames>
    <sheetDataSet>
      <sheetData sheetId="0">
        <row r="20">
          <cell r="I20">
            <v>0.89539</v>
          </cell>
          <cell r="J20">
            <v>0.96898</v>
          </cell>
        </row>
        <row r="21">
          <cell r="I21">
            <v>408379.8636024476</v>
          </cell>
          <cell r="J21">
            <v>417219.80049973814</v>
          </cell>
        </row>
        <row r="22">
          <cell r="I22">
            <v>175.11308154983723</v>
          </cell>
          <cell r="J22">
            <v>248.69456665112062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."/>
      <sheetName val="2.3"/>
    </sheetNames>
    <sheetDataSet>
      <sheetData sheetId="4">
        <row r="23">
          <cell r="AY23">
            <v>702.2461139999999</v>
          </cell>
          <cell r="BP23">
            <v>652.555562</v>
          </cell>
          <cell r="CG23">
            <v>684.002399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Инструкция"/>
      <sheetName val="Лог обновления"/>
      <sheetName val="Титульный"/>
      <sheetName val="Справочники"/>
      <sheetName val="Свод"/>
      <sheetName val="Комментарии"/>
      <sheetName val="CO1"/>
      <sheetName val="CO2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7">
        <row r="22">
          <cell r="P22">
            <v>142090.92615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Горсет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ges@mail.tomskn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511" TargetMode="External" /><Relationship Id="rId2" Type="http://schemas.openxmlformats.org/officeDocument/2006/relationships/hyperlink" Target="sub_1000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37"/>
  <sheetViews>
    <sheetView zoomScalePageLayoutView="0" workbookViewId="0" topLeftCell="A1">
      <selection activeCell="B6" sqref="B6:C6"/>
    </sheetView>
  </sheetViews>
  <sheetFormatPr defaultColWidth="9.00390625" defaultRowHeight="12.75"/>
  <cols>
    <col min="2" max="2" width="31.00390625" style="0" customWidth="1"/>
    <col min="3" max="3" width="62.125" style="0" customWidth="1"/>
  </cols>
  <sheetData>
    <row r="4" spans="2:3" ht="12.75">
      <c r="B4" s="72" t="s">
        <v>0</v>
      </c>
      <c r="C4" s="72"/>
    </row>
    <row r="5" spans="2:3" ht="12.75">
      <c r="B5" s="72" t="s">
        <v>1</v>
      </c>
      <c r="C5" s="72"/>
    </row>
    <row r="6" spans="2:3" ht="12.75">
      <c r="B6" s="72" t="s">
        <v>137</v>
      </c>
      <c r="C6" s="72"/>
    </row>
    <row r="7" spans="2:3" ht="12.75">
      <c r="B7" s="71" t="s">
        <v>2</v>
      </c>
      <c r="C7" s="71"/>
    </row>
    <row r="8" spans="2:3" ht="12.75">
      <c r="B8" s="70" t="s">
        <v>136</v>
      </c>
      <c r="C8" s="70"/>
    </row>
    <row r="9" spans="2:3" ht="12.75">
      <c r="B9" s="71" t="s">
        <v>3</v>
      </c>
      <c r="C9" s="71"/>
    </row>
    <row r="12" ht="12.75">
      <c r="C12" s="6" t="s">
        <v>4</v>
      </c>
    </row>
    <row r="13" ht="12.75">
      <c r="C13" s="6" t="s">
        <v>5</v>
      </c>
    </row>
    <row r="14" ht="12.75">
      <c r="C14" s="6" t="s">
        <v>6</v>
      </c>
    </row>
    <row r="15" ht="12.75">
      <c r="C15" s="6" t="s">
        <v>7</v>
      </c>
    </row>
    <row r="16" ht="13.5" thickBot="1"/>
    <row r="17" spans="2:3" ht="12.75">
      <c r="B17" s="1" t="s">
        <v>8</v>
      </c>
      <c r="C17" s="2"/>
    </row>
    <row r="18" spans="2:3" ht="12.75">
      <c r="B18" s="3"/>
      <c r="C18" s="4"/>
    </row>
    <row r="19" spans="2:3" ht="12.75">
      <c r="B19" s="3" t="s">
        <v>9</v>
      </c>
      <c r="C19" s="4" t="s">
        <v>33</v>
      </c>
    </row>
    <row r="20" spans="2:3" ht="12.75">
      <c r="B20" s="3"/>
      <c r="C20" s="4"/>
    </row>
    <row r="21" spans="2:3" ht="12.75">
      <c r="B21" s="3" t="s">
        <v>10</v>
      </c>
      <c r="C21" s="4" t="s">
        <v>34</v>
      </c>
    </row>
    <row r="22" spans="2:3" ht="12.75">
      <c r="B22" s="3"/>
      <c r="C22" s="4"/>
    </row>
    <row r="23" spans="2:3" ht="12.75">
      <c r="B23" s="3" t="s">
        <v>11</v>
      </c>
      <c r="C23" s="4" t="s">
        <v>35</v>
      </c>
    </row>
    <row r="24" spans="2:3" ht="12.75">
      <c r="B24" s="3"/>
      <c r="C24" s="4"/>
    </row>
    <row r="25" spans="2:3" ht="12.75">
      <c r="B25" s="3" t="s">
        <v>12</v>
      </c>
      <c r="C25" s="4" t="s">
        <v>35</v>
      </c>
    </row>
    <row r="26" spans="2:3" ht="12.75">
      <c r="B26" s="3"/>
      <c r="C26" s="4"/>
    </row>
    <row r="27" spans="2:3" ht="12.75">
      <c r="B27" s="3" t="s">
        <v>13</v>
      </c>
      <c r="C27" s="50" t="s">
        <v>124</v>
      </c>
    </row>
    <row r="28" spans="2:3" ht="12.75">
      <c r="B28" s="3"/>
      <c r="C28" s="50"/>
    </row>
    <row r="29" spans="2:3" ht="12.75">
      <c r="B29" s="3" t="s">
        <v>14</v>
      </c>
      <c r="C29" s="50" t="s">
        <v>125</v>
      </c>
    </row>
    <row r="30" spans="2:3" ht="12.75">
      <c r="B30" s="3"/>
      <c r="C30" s="4"/>
    </row>
    <row r="31" spans="2:3" ht="12.75">
      <c r="B31" s="3" t="s">
        <v>15</v>
      </c>
      <c r="C31" s="4" t="s">
        <v>36</v>
      </c>
    </row>
    <row r="32" spans="2:3" ht="12.75">
      <c r="B32" s="3"/>
      <c r="C32" s="52"/>
    </row>
    <row r="33" spans="2:3" ht="12.75">
      <c r="B33" s="51" t="s">
        <v>16</v>
      </c>
      <c r="C33" s="45" t="s">
        <v>126</v>
      </c>
    </row>
    <row r="34" spans="2:3" ht="12.75">
      <c r="B34" s="3"/>
      <c r="C34" s="53"/>
    </row>
    <row r="35" spans="2:3" ht="12.75">
      <c r="B35" s="3" t="s">
        <v>17</v>
      </c>
      <c r="C35" s="4" t="s">
        <v>128</v>
      </c>
    </row>
    <row r="36" spans="2:3" ht="12.75">
      <c r="B36" s="3"/>
      <c r="C36" s="4"/>
    </row>
    <row r="37" spans="2:3" ht="13.5" thickBot="1">
      <c r="B37" s="5" t="s">
        <v>18</v>
      </c>
      <c r="C37" s="46" t="s">
        <v>127</v>
      </c>
    </row>
  </sheetData>
  <sheetProtection/>
  <mergeCells count="6">
    <mergeCell ref="B8:C8"/>
    <mergeCell ref="B9:C9"/>
    <mergeCell ref="B4:C4"/>
    <mergeCell ref="B5:C5"/>
    <mergeCell ref="B6:C6"/>
    <mergeCell ref="B7:C7"/>
  </mergeCells>
  <hyperlinks>
    <hyperlink ref="C33" r:id="rId1" display="mailto:priges@mail.tomsknet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43">
      <selection activeCell="I67" sqref="I67"/>
    </sheetView>
  </sheetViews>
  <sheetFormatPr defaultColWidth="9.00390625" defaultRowHeight="12.75"/>
  <cols>
    <col min="1" max="1" width="9.125" style="10" customWidth="1"/>
    <col min="2" max="2" width="40.75390625" style="7" customWidth="1"/>
    <col min="3" max="3" width="13.25390625" style="8" customWidth="1"/>
    <col min="4" max="4" width="18.375" style="10" customWidth="1"/>
    <col min="5" max="5" width="20.125" style="30" customWidth="1"/>
    <col min="6" max="6" width="17.75390625" style="11" customWidth="1"/>
    <col min="7" max="7" width="20.875" style="11" hidden="1" customWidth="1"/>
    <col min="8" max="16384" width="9.125" style="11" customWidth="1"/>
  </cols>
  <sheetData>
    <row r="1" spans="5:12" ht="12.75">
      <c r="E1" s="81" t="s">
        <v>19</v>
      </c>
      <c r="F1" s="81"/>
      <c r="G1" s="21"/>
      <c r="L1" s="11" t="s">
        <v>145</v>
      </c>
    </row>
    <row r="2" spans="5:7" ht="12.75">
      <c r="E2" s="81" t="s">
        <v>5</v>
      </c>
      <c r="F2" s="81"/>
      <c r="G2" s="21"/>
    </row>
    <row r="3" spans="5:7" ht="12.75">
      <c r="E3" s="81" t="s">
        <v>6</v>
      </c>
      <c r="F3" s="81"/>
      <c r="G3" s="21"/>
    </row>
    <row r="4" spans="5:7" ht="12.75">
      <c r="E4" s="81" t="s">
        <v>7</v>
      </c>
      <c r="F4" s="81"/>
      <c r="G4" s="21"/>
    </row>
    <row r="6" spans="1:7" ht="48" customHeight="1" thickBot="1">
      <c r="A6" s="74" t="s">
        <v>20</v>
      </c>
      <c r="B6" s="74"/>
      <c r="C6" s="74"/>
      <c r="D6" s="74"/>
      <c r="E6" s="74"/>
      <c r="F6" s="74"/>
      <c r="G6" s="9"/>
    </row>
    <row r="7" spans="1:7" s="8" customFormat="1" ht="76.5">
      <c r="A7" s="73" t="s">
        <v>37</v>
      </c>
      <c r="B7" s="73" t="s">
        <v>38</v>
      </c>
      <c r="C7" s="73" t="s">
        <v>57</v>
      </c>
      <c r="D7" s="43" t="s">
        <v>67</v>
      </c>
      <c r="E7" s="43" t="s">
        <v>68</v>
      </c>
      <c r="F7" s="43" t="s">
        <v>69</v>
      </c>
      <c r="G7" s="82" t="s">
        <v>105</v>
      </c>
    </row>
    <row r="8" spans="1:7" s="8" customFormat="1" ht="13.5" thickBot="1">
      <c r="A8" s="73"/>
      <c r="B8" s="73"/>
      <c r="C8" s="73"/>
      <c r="D8" s="43" t="s">
        <v>131</v>
      </c>
      <c r="E8" s="43" t="s">
        <v>132</v>
      </c>
      <c r="F8" s="43" t="s">
        <v>138</v>
      </c>
      <c r="G8" s="83"/>
    </row>
    <row r="9" spans="1:7" ht="12.75">
      <c r="A9" s="12"/>
      <c r="B9" s="13"/>
      <c r="C9" s="14"/>
      <c r="D9" s="12"/>
      <c r="E9" s="29"/>
      <c r="F9" s="15"/>
      <c r="G9" s="40"/>
    </row>
    <row r="10" spans="1:7" ht="12.75" customHeight="1">
      <c r="A10" s="16" t="s">
        <v>39</v>
      </c>
      <c r="B10" s="73" t="s">
        <v>70</v>
      </c>
      <c r="C10" s="73"/>
      <c r="D10" s="73"/>
      <c r="E10" s="73"/>
      <c r="F10" s="73"/>
      <c r="G10" s="17"/>
    </row>
    <row r="11" spans="1:7" ht="12.75">
      <c r="A11" s="12"/>
      <c r="B11" s="13"/>
      <c r="C11" s="14"/>
      <c r="D11" s="12"/>
      <c r="E11" s="29"/>
      <c r="F11" s="15"/>
      <c r="G11" s="41"/>
    </row>
    <row r="12" spans="1:7" ht="12.75">
      <c r="A12" s="12" t="s">
        <v>40</v>
      </c>
      <c r="B12" s="13" t="s">
        <v>119</v>
      </c>
      <c r="C12" s="14" t="s">
        <v>58</v>
      </c>
      <c r="D12" s="48">
        <f>'[2]Форма 2(год)'!$D$8</f>
        <v>1483540.7506900001</v>
      </c>
      <c r="E12" s="47" t="s">
        <v>123</v>
      </c>
      <c r="F12" s="47" t="s">
        <v>123</v>
      </c>
      <c r="G12" s="42"/>
    </row>
    <row r="13" spans="1:7" ht="12.75">
      <c r="A13" s="12" t="s">
        <v>41</v>
      </c>
      <c r="B13" s="13" t="s">
        <v>62</v>
      </c>
      <c r="C13" s="14" t="s">
        <v>58</v>
      </c>
      <c r="D13" s="48">
        <f>'[2]Форма 2(год)'!$D$13</f>
        <v>145900.959657</v>
      </c>
      <c r="E13" s="47" t="s">
        <v>123</v>
      </c>
      <c r="F13" s="47" t="s">
        <v>123</v>
      </c>
      <c r="G13" s="42"/>
    </row>
    <row r="14" spans="1:7" ht="25.5">
      <c r="A14" s="12" t="s">
        <v>42</v>
      </c>
      <c r="B14" s="13" t="s">
        <v>120</v>
      </c>
      <c r="C14" s="14" t="s">
        <v>58</v>
      </c>
      <c r="D14" s="48">
        <f>'[4]приложение 12 4 кв.'!$C$67</f>
        <v>300219.25982000004</v>
      </c>
      <c r="E14" s="47" t="s">
        <v>123</v>
      </c>
      <c r="F14" s="24" t="s">
        <v>123</v>
      </c>
      <c r="G14" s="42"/>
    </row>
    <row r="15" spans="1:7" ht="12.75">
      <c r="A15" s="12" t="s">
        <v>43</v>
      </c>
      <c r="B15" s="13" t="s">
        <v>63</v>
      </c>
      <c r="C15" s="14" t="s">
        <v>58</v>
      </c>
      <c r="D15" s="48">
        <f>77251</f>
        <v>77251</v>
      </c>
      <c r="E15" s="47" t="s">
        <v>123</v>
      </c>
      <c r="F15" s="24" t="s">
        <v>123</v>
      </c>
      <c r="G15" s="42"/>
    </row>
    <row r="16" spans="1:7" s="18" customFormat="1" ht="12.75" customHeight="1">
      <c r="A16" s="16" t="s">
        <v>44</v>
      </c>
      <c r="B16" s="73" t="s">
        <v>64</v>
      </c>
      <c r="C16" s="73"/>
      <c r="D16" s="73"/>
      <c r="E16" s="73"/>
      <c r="F16" s="73"/>
      <c r="G16" s="17"/>
    </row>
    <row r="17" spans="1:7" ht="51">
      <c r="A17" s="12" t="s">
        <v>45</v>
      </c>
      <c r="B17" s="13" t="s">
        <v>73</v>
      </c>
      <c r="C17" s="14" t="s">
        <v>59</v>
      </c>
      <c r="D17" s="23">
        <f>D15/D12</f>
        <v>0.05207204450843044</v>
      </c>
      <c r="E17" s="23" t="s">
        <v>123</v>
      </c>
      <c r="F17" s="23" t="s">
        <v>123</v>
      </c>
      <c r="G17" s="42"/>
    </row>
    <row r="18" spans="1:7" s="18" customFormat="1" ht="12.75" customHeight="1">
      <c r="A18" s="16" t="s">
        <v>46</v>
      </c>
      <c r="B18" s="73" t="s">
        <v>65</v>
      </c>
      <c r="C18" s="73"/>
      <c r="D18" s="73"/>
      <c r="E18" s="73"/>
      <c r="F18" s="73"/>
      <c r="G18" s="17"/>
    </row>
    <row r="19" spans="1:7" ht="25.5">
      <c r="A19" s="12" t="s">
        <v>47</v>
      </c>
      <c r="B19" s="13" t="s">
        <v>66</v>
      </c>
      <c r="C19" s="14" t="s">
        <v>60</v>
      </c>
      <c r="D19" s="12"/>
      <c r="E19" s="29"/>
      <c r="F19" s="15"/>
      <c r="G19" s="41"/>
    </row>
    <row r="20" spans="1:7" ht="25.5">
      <c r="A20" s="12" t="s">
        <v>48</v>
      </c>
      <c r="B20" s="13" t="s">
        <v>103</v>
      </c>
      <c r="C20" s="14" t="s">
        <v>61</v>
      </c>
      <c r="D20" s="12"/>
      <c r="E20" s="29"/>
      <c r="F20" s="15"/>
      <c r="G20" s="41"/>
    </row>
    <row r="21" spans="1:7" ht="12.75">
      <c r="A21" s="12" t="s">
        <v>49</v>
      </c>
      <c r="B21" s="13" t="s">
        <v>102</v>
      </c>
      <c r="C21" s="14" t="s">
        <v>60</v>
      </c>
      <c r="D21" s="54">
        <f>'[5]Форма 3.1'!$H$22</f>
        <v>229.94533399999997</v>
      </c>
      <c r="E21" s="55">
        <f>'[5]Форма 3.1'!$I$22</f>
        <v>234.11783599999998</v>
      </c>
      <c r="F21" s="54">
        <f>'[5]Форма 3.1'!$V$22</f>
        <v>232.11783591666665</v>
      </c>
      <c r="G21" s="41"/>
    </row>
    <row r="22" spans="1:7" ht="25.5">
      <c r="A22" s="12" t="s">
        <v>50</v>
      </c>
      <c r="B22" s="13" t="s">
        <v>71</v>
      </c>
      <c r="C22" s="14"/>
      <c r="D22" s="64">
        <f>'[5]Форма 3.1'!$H$18*1000</f>
        <v>1461151.9899999998</v>
      </c>
      <c r="E22" s="65">
        <f>'[5]Форма 3.1'!$I$18*1000</f>
        <v>1454866.0489999999</v>
      </c>
      <c r="F22" s="64">
        <f>'[5]Форма 3.1'!$V$18*1000</f>
        <v>1464659.703</v>
      </c>
      <c r="G22" s="41"/>
    </row>
    <row r="23" spans="1:7" ht="38.25">
      <c r="A23" s="12" t="s">
        <v>51</v>
      </c>
      <c r="B23" s="13" t="s">
        <v>106</v>
      </c>
      <c r="C23" s="14" t="s">
        <v>140</v>
      </c>
      <c r="D23" s="64">
        <f>'[7]4'!$AY$23*1000</f>
        <v>702246.114</v>
      </c>
      <c r="E23" s="64">
        <f>'[7]4'!$BP$23*1000</f>
        <v>652555.562</v>
      </c>
      <c r="F23" s="64">
        <f>'[7]4'!$CG$23*1000</f>
        <v>684002.399</v>
      </c>
      <c r="G23" s="41"/>
    </row>
    <row r="24" spans="1:7" ht="67.5">
      <c r="A24" s="12" t="s">
        <v>52</v>
      </c>
      <c r="B24" s="13" t="s">
        <v>121</v>
      </c>
      <c r="C24" s="14" t="s">
        <v>59</v>
      </c>
      <c r="D24" s="69" t="s">
        <v>135</v>
      </c>
      <c r="E24" s="69" t="s">
        <v>139</v>
      </c>
      <c r="F24" s="69" t="s">
        <v>134</v>
      </c>
      <c r="G24" s="66" t="s">
        <v>133</v>
      </c>
    </row>
    <row r="25" spans="1:7" ht="90" customHeight="1">
      <c r="A25" s="12" t="s">
        <v>53</v>
      </c>
      <c r="B25" s="13" t="s">
        <v>72</v>
      </c>
      <c r="C25" s="14"/>
      <c r="D25" s="75" t="s">
        <v>107</v>
      </c>
      <c r="E25" s="76"/>
      <c r="F25" s="77"/>
      <c r="G25" s="41"/>
    </row>
    <row r="26" spans="1:7" ht="51">
      <c r="A26" s="12" t="s">
        <v>54</v>
      </c>
      <c r="B26" s="13" t="s">
        <v>75</v>
      </c>
      <c r="C26" s="14"/>
      <c r="D26" s="12"/>
      <c r="E26" s="29"/>
      <c r="F26" s="15"/>
      <c r="G26" s="41"/>
    </row>
    <row r="27" spans="1:7" s="18" customFormat="1" ht="12.75" customHeight="1">
      <c r="A27" s="16" t="s">
        <v>55</v>
      </c>
      <c r="B27" s="73" t="s">
        <v>74</v>
      </c>
      <c r="C27" s="73"/>
      <c r="D27" s="73"/>
      <c r="E27" s="73"/>
      <c r="F27" s="73"/>
      <c r="G27" s="17"/>
    </row>
    <row r="28" spans="1:7" ht="25.5">
      <c r="A28" s="12" t="s">
        <v>56</v>
      </c>
      <c r="B28" s="13" t="s">
        <v>76</v>
      </c>
      <c r="C28" s="14" t="s">
        <v>58</v>
      </c>
      <c r="D28" s="22"/>
      <c r="E28" s="26"/>
      <c r="F28" s="20"/>
      <c r="G28" s="42"/>
    </row>
    <row r="29" spans="1:9" ht="12.75">
      <c r="A29" s="12"/>
      <c r="B29" s="13" t="s">
        <v>77</v>
      </c>
      <c r="C29" s="14" t="s">
        <v>58</v>
      </c>
      <c r="D29" s="22">
        <f>'[3]Смета'!$G$48</f>
        <v>535881.2557048085</v>
      </c>
      <c r="E29" s="93">
        <f>'[3]Смета'!$I$48</f>
        <v>592700.0346698728</v>
      </c>
      <c r="F29" s="92">
        <f>'[3]Смета (3)'!$K$48</f>
        <v>611012.2232016006</v>
      </c>
      <c r="G29" s="41"/>
      <c r="I29" s="90"/>
    </row>
    <row r="30" spans="1:7" ht="12.75">
      <c r="A30" s="12"/>
      <c r="B30" s="13" t="s">
        <v>21</v>
      </c>
      <c r="C30" s="14"/>
      <c r="D30" s="12"/>
      <c r="E30" s="93"/>
      <c r="F30" s="92"/>
      <c r="G30" s="41"/>
    </row>
    <row r="31" spans="1:9" ht="12.75">
      <c r="A31" s="12"/>
      <c r="B31" s="13" t="s">
        <v>22</v>
      </c>
      <c r="C31" s="14" t="s">
        <v>58</v>
      </c>
      <c r="D31" s="22">
        <f>'[3]Смета'!$G$30</f>
        <v>351641.24675684416</v>
      </c>
      <c r="E31" s="93">
        <f>'[3]Смета'!$I$30</f>
        <v>410612.5988731256</v>
      </c>
      <c r="F31" s="92">
        <f>'[3]Смета (3)'!$K$30</f>
        <v>423298.97458467004</v>
      </c>
      <c r="G31" s="41"/>
      <c r="I31" s="68"/>
    </row>
    <row r="32" spans="1:9" ht="12.75">
      <c r="A32" s="12"/>
      <c r="B32" s="13" t="s">
        <v>23</v>
      </c>
      <c r="C32" s="14" t="s">
        <v>58</v>
      </c>
      <c r="D32" s="22">
        <f>'[3]Смета'!$G$33</f>
        <v>113615.78083743191</v>
      </c>
      <c r="E32" s="93">
        <f>'[3]Смета'!$I$33</f>
        <v>120544.78025211162</v>
      </c>
      <c r="F32" s="92">
        <f>'[3]Смета (3)'!$K$33</f>
        <v>124269.15786872825</v>
      </c>
      <c r="G32" s="41"/>
      <c r="I32" s="68"/>
    </row>
    <row r="33" spans="1:7" ht="12.75">
      <c r="A33" s="12"/>
      <c r="B33" s="13" t="s">
        <v>24</v>
      </c>
      <c r="C33" s="14" t="s">
        <v>58</v>
      </c>
      <c r="D33" s="22">
        <f>'[3]Смета'!$G$24</f>
        <v>33628.01362706977</v>
      </c>
      <c r="E33" s="93">
        <f>'[3]Смета'!$I$24</f>
        <v>30070.266472581294</v>
      </c>
      <c r="F33" s="92">
        <f>'[3]Смета (3)'!$K$26</f>
        <v>30527.83479403401</v>
      </c>
      <c r="G33" s="41"/>
    </row>
    <row r="34" spans="1:7" ht="25.5">
      <c r="A34" s="12" t="s">
        <v>79</v>
      </c>
      <c r="B34" s="13" t="s">
        <v>81</v>
      </c>
      <c r="C34" s="14"/>
      <c r="D34" s="12"/>
      <c r="E34" s="26"/>
      <c r="F34" s="20"/>
      <c r="G34" s="42"/>
    </row>
    <row r="35" spans="1:7" ht="12.75">
      <c r="A35" s="12"/>
      <c r="B35" s="13" t="s">
        <v>78</v>
      </c>
      <c r="C35" s="14"/>
      <c r="D35" s="22">
        <f>'[3]Смета'!$G$69</f>
        <v>300981.26391454553</v>
      </c>
      <c r="E35" s="27">
        <f>'[3]Смета'!$I$69</f>
        <v>316688.932253717</v>
      </c>
      <c r="F35" s="22">
        <f>'[3]Смета (3)'!$K$69</f>
        <v>335700.852006607</v>
      </c>
      <c r="G35" s="41"/>
    </row>
    <row r="36" spans="1:7" ht="25.5">
      <c r="A36" s="12" t="s">
        <v>80</v>
      </c>
      <c r="B36" s="13" t="s">
        <v>122</v>
      </c>
      <c r="C36" s="14" t="s">
        <v>58</v>
      </c>
      <c r="D36" s="64">
        <f>'[3]Смета'!$G$70</f>
        <v>0</v>
      </c>
      <c r="E36" s="27">
        <f>'[3]Смета'!$I$63</f>
        <v>15004.381202314848</v>
      </c>
      <c r="F36" s="92">
        <f>'[3]Смета (3)'!$K$63</f>
        <v>4574.849120658295</v>
      </c>
      <c r="G36" s="41"/>
    </row>
    <row r="37" spans="1:7" ht="25.5">
      <c r="A37" s="12" t="s">
        <v>82</v>
      </c>
      <c r="B37" s="13" t="s">
        <v>83</v>
      </c>
      <c r="C37" s="14" t="s">
        <v>58</v>
      </c>
      <c r="D37" s="89">
        <f>'[8]CO1'!$P$22</f>
        <v>142090.92615</v>
      </c>
      <c r="E37" s="28">
        <f>'[1]2017'!$L$9*1000</f>
        <v>131540.5356145479</v>
      </c>
      <c r="F37" s="49">
        <f>129124.3</f>
        <v>129124.3</v>
      </c>
      <c r="G37" s="42"/>
    </row>
    <row r="38" spans="1:7" ht="112.5" customHeight="1">
      <c r="A38" s="12" t="s">
        <v>84</v>
      </c>
      <c r="B38" s="13" t="s">
        <v>85</v>
      </c>
      <c r="C38" s="14"/>
      <c r="D38" s="78" t="s">
        <v>141</v>
      </c>
      <c r="E38" s="79"/>
      <c r="F38" s="80"/>
      <c r="G38" s="41"/>
    </row>
    <row r="39" spans="1:7" ht="12.75">
      <c r="A39" s="12"/>
      <c r="B39" s="19" t="s">
        <v>25</v>
      </c>
      <c r="C39" s="14"/>
      <c r="D39" s="12"/>
      <c r="E39" s="29"/>
      <c r="F39" s="15"/>
      <c r="G39" s="41"/>
    </row>
    <row r="40" spans="1:7" ht="12.75">
      <c r="A40" s="12"/>
      <c r="B40" s="13"/>
      <c r="C40" s="14"/>
      <c r="D40" s="12"/>
      <c r="E40" s="29"/>
      <c r="F40" s="25"/>
      <c r="G40" s="41"/>
    </row>
    <row r="41" spans="1:7" ht="12.75">
      <c r="A41" s="12"/>
      <c r="B41" s="13" t="s">
        <v>87</v>
      </c>
      <c r="C41" s="14" t="s">
        <v>86</v>
      </c>
      <c r="D41" s="64">
        <f>'[2]Лист5'!$D$102+'[2]Лист5'!$D$110</f>
        <v>20065.865741</v>
      </c>
      <c r="E41" s="65">
        <f>'[3]Смета'!$I$15</f>
        <v>20920.236</v>
      </c>
      <c r="F41" s="91">
        <f>'[3]Смета (3)'!$K$15</f>
        <v>20920.236</v>
      </c>
      <c r="G41" s="41"/>
    </row>
    <row r="42" spans="1:7" ht="25.5">
      <c r="A42" s="12"/>
      <c r="B42" s="13" t="s">
        <v>88</v>
      </c>
      <c r="C42" s="14" t="s">
        <v>89</v>
      </c>
      <c r="D42" s="67">
        <f>(D29+D35)/D41</f>
        <v>41.70577688603872</v>
      </c>
      <c r="E42" s="67">
        <f>(E29+E35)/E41</f>
        <v>43.46934551424706</v>
      </c>
      <c r="F42" s="67">
        <f>(F29+F35)/F41</f>
        <v>45.25346058276816</v>
      </c>
      <c r="G42" s="41"/>
    </row>
    <row r="43" spans="1:7" s="18" customFormat="1" ht="12.75">
      <c r="A43" s="16" t="s">
        <v>90</v>
      </c>
      <c r="B43" s="73" t="s">
        <v>91</v>
      </c>
      <c r="C43" s="73"/>
      <c r="D43" s="73"/>
      <c r="E43" s="73"/>
      <c r="F43" s="73"/>
      <c r="G43" s="17"/>
    </row>
    <row r="44" spans="1:7" ht="12.75">
      <c r="A44" s="12" t="s">
        <v>92</v>
      </c>
      <c r="B44" s="13" t="s">
        <v>93</v>
      </c>
      <c r="C44" s="14" t="s">
        <v>94</v>
      </c>
      <c r="D44" s="64">
        <f>'[3]Смета'!$G$77</f>
        <v>665.783333333</v>
      </c>
      <c r="E44" s="64">
        <f>'[3]Смета'!$I$77</f>
        <v>710.51</v>
      </c>
      <c r="F44" s="91">
        <f>E44</f>
        <v>710.51</v>
      </c>
      <c r="G44" s="42"/>
    </row>
    <row r="45" spans="1:7" ht="25.5">
      <c r="A45" s="12" t="s">
        <v>95</v>
      </c>
      <c r="B45" s="13" t="s">
        <v>101</v>
      </c>
      <c r="C45" s="14" t="s">
        <v>96</v>
      </c>
      <c r="D45" s="64">
        <f>'[3]Смета'!$G$78/1000</f>
        <v>44.013473697276424</v>
      </c>
      <c r="E45" s="64">
        <f>'[3]Смета'!$I$78/1000</f>
        <v>48.15919</v>
      </c>
      <c r="F45" s="91">
        <f>F31/F44/12</f>
        <v>49.64731608101575</v>
      </c>
      <c r="G45" s="41"/>
    </row>
    <row r="46" spans="1:7" ht="121.5" customHeight="1">
      <c r="A46" s="12" t="s">
        <v>97</v>
      </c>
      <c r="B46" s="13" t="s">
        <v>100</v>
      </c>
      <c r="C46" s="14"/>
      <c r="D46" s="20" t="s">
        <v>104</v>
      </c>
      <c r="E46" s="75" t="s">
        <v>146</v>
      </c>
      <c r="F46" s="77"/>
      <c r="G46" s="41"/>
    </row>
    <row r="47" spans="1:7" ht="12.75">
      <c r="A47" s="12"/>
      <c r="B47" s="13"/>
      <c r="C47" s="14"/>
      <c r="D47" s="12"/>
      <c r="E47" s="29"/>
      <c r="F47" s="15"/>
      <c r="G47" s="41"/>
    </row>
    <row r="48" spans="1:7" ht="12.75">
      <c r="A48" s="12"/>
      <c r="B48" s="19" t="s">
        <v>25</v>
      </c>
      <c r="C48" s="14"/>
      <c r="D48" s="12"/>
      <c r="E48" s="29"/>
      <c r="F48" s="15"/>
      <c r="G48" s="41"/>
    </row>
    <row r="49" spans="1:7" ht="12.75">
      <c r="A49" s="12"/>
      <c r="B49" s="13"/>
      <c r="C49" s="14"/>
      <c r="D49" s="12"/>
      <c r="E49" s="29"/>
      <c r="F49" s="15"/>
      <c r="G49" s="41"/>
    </row>
    <row r="50" spans="1:7" ht="38.25">
      <c r="A50" s="12"/>
      <c r="B50" s="13" t="s">
        <v>98</v>
      </c>
      <c r="C50" s="14" t="s">
        <v>58</v>
      </c>
      <c r="D50" s="22">
        <v>6000</v>
      </c>
      <c r="E50" s="27">
        <v>6000</v>
      </c>
      <c r="F50" s="22">
        <v>6000</v>
      </c>
      <c r="G50" s="41"/>
    </row>
    <row r="51" spans="1:7" ht="38.25">
      <c r="A51" s="12"/>
      <c r="B51" s="13" t="s">
        <v>99</v>
      </c>
      <c r="C51" s="14" t="s">
        <v>58</v>
      </c>
      <c r="D51" s="56"/>
      <c r="E51" s="57"/>
      <c r="F51" s="58"/>
      <c r="G51" s="42"/>
    </row>
    <row r="54" spans="2:5" ht="12.75">
      <c r="B54" s="7" t="s">
        <v>129</v>
      </c>
      <c r="E54" s="59" t="s">
        <v>130</v>
      </c>
    </row>
    <row r="55" ht="12.75">
      <c r="E55" s="59"/>
    </row>
    <row r="56" ht="12.75">
      <c r="E56" s="59"/>
    </row>
    <row r="57" spans="1:5" s="63" customFormat="1" ht="22.5">
      <c r="A57" s="60"/>
      <c r="B57" s="61" t="s">
        <v>26</v>
      </c>
      <c r="C57" s="62"/>
      <c r="D57" s="60"/>
      <c r="E57" s="60"/>
    </row>
    <row r="58" spans="1:5" s="63" customFormat="1" ht="33.75">
      <c r="A58" s="60"/>
      <c r="B58" s="61" t="s">
        <v>27</v>
      </c>
      <c r="C58" s="62"/>
      <c r="D58" s="60"/>
      <c r="E58" s="60"/>
    </row>
    <row r="59" spans="1:5" s="63" customFormat="1" ht="33.75">
      <c r="A59" s="60"/>
      <c r="B59" s="61" t="s">
        <v>28</v>
      </c>
      <c r="C59" s="62"/>
      <c r="D59" s="60"/>
      <c r="E59" s="60"/>
    </row>
    <row r="60" spans="1:5" s="63" customFormat="1" ht="22.5">
      <c r="A60" s="60"/>
      <c r="B60" s="61" t="s">
        <v>29</v>
      </c>
      <c r="C60" s="62"/>
      <c r="D60" s="60"/>
      <c r="E60" s="60"/>
    </row>
  </sheetData>
  <sheetProtection/>
  <autoFilter ref="E1:E61"/>
  <mergeCells count="17">
    <mergeCell ref="E46:F46"/>
    <mergeCell ref="E1:F1"/>
    <mergeCell ref="E2:F2"/>
    <mergeCell ref="E3:F3"/>
    <mergeCell ref="E4:F4"/>
    <mergeCell ref="G7:G8"/>
    <mergeCell ref="B43:F43"/>
    <mergeCell ref="B18:F18"/>
    <mergeCell ref="B27:F27"/>
    <mergeCell ref="B16:F16"/>
    <mergeCell ref="A7:A8"/>
    <mergeCell ref="B7:B8"/>
    <mergeCell ref="C7:C8"/>
    <mergeCell ref="A6:F6"/>
    <mergeCell ref="D25:F25"/>
    <mergeCell ref="D38:F38"/>
    <mergeCell ref="B10:F10"/>
  </mergeCells>
  <printOptions/>
  <pageMargins left="0.31496062992125984" right="0.4330708661417323" top="0.7086614173228347" bottom="0.6299212598425197" header="0.5118110236220472" footer="0.5118110236220472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U18" sqref="U18"/>
    </sheetView>
  </sheetViews>
  <sheetFormatPr defaultColWidth="9.00390625" defaultRowHeight="12.75"/>
  <cols>
    <col min="1" max="1" width="9.125" style="32" customWidth="1"/>
    <col min="2" max="2" width="7.25390625" style="32" customWidth="1"/>
    <col min="3" max="3" width="34.625" style="32" customWidth="1"/>
    <col min="4" max="4" width="11.25390625" style="32" customWidth="1"/>
    <col min="5" max="16384" width="9.125" style="32" customWidth="1"/>
  </cols>
  <sheetData>
    <row r="2" spans="2:9" ht="11.25">
      <c r="B2" s="31"/>
      <c r="I2" s="31" t="s">
        <v>31</v>
      </c>
    </row>
    <row r="3" spans="2:9" ht="11.25">
      <c r="B3" s="33"/>
      <c r="I3" s="33" t="s">
        <v>5</v>
      </c>
    </row>
    <row r="4" spans="2:9" ht="11.25">
      <c r="B4" s="31"/>
      <c r="I4" s="31" t="s">
        <v>6</v>
      </c>
    </row>
    <row r="5" spans="2:9" ht="11.25">
      <c r="B5" s="31"/>
      <c r="I5" s="31" t="s">
        <v>7</v>
      </c>
    </row>
    <row r="6" spans="2:9" ht="11.25">
      <c r="B6" s="34"/>
      <c r="I6" s="34"/>
    </row>
    <row r="7" ht="11.25">
      <c r="F7" s="35" t="s">
        <v>32</v>
      </c>
    </row>
    <row r="8" ht="11.25">
      <c r="B8" s="34"/>
    </row>
    <row r="9" spans="2:10" ht="90" customHeight="1">
      <c r="B9" s="88" t="s">
        <v>108</v>
      </c>
      <c r="C9" s="88" t="s">
        <v>38</v>
      </c>
      <c r="D9" s="88" t="s">
        <v>57</v>
      </c>
      <c r="E9" s="86" t="s">
        <v>142</v>
      </c>
      <c r="F9" s="87"/>
      <c r="G9" s="84" t="s">
        <v>143</v>
      </c>
      <c r="H9" s="85"/>
      <c r="I9" s="86" t="s">
        <v>144</v>
      </c>
      <c r="J9" s="87"/>
    </row>
    <row r="10" spans="2:10" ht="22.5">
      <c r="B10" s="88"/>
      <c r="C10" s="88"/>
      <c r="D10" s="88"/>
      <c r="E10" s="36" t="s">
        <v>109</v>
      </c>
      <c r="F10" s="36" t="s">
        <v>110</v>
      </c>
      <c r="G10" s="36" t="s">
        <v>109</v>
      </c>
      <c r="H10" s="36" t="s">
        <v>110</v>
      </c>
      <c r="I10" s="36" t="s">
        <v>109</v>
      </c>
      <c r="J10" s="36" t="s">
        <v>110</v>
      </c>
    </row>
    <row r="11" spans="2:10" ht="22.5">
      <c r="B11" s="36" t="s">
        <v>39</v>
      </c>
      <c r="C11" s="37" t="s">
        <v>111</v>
      </c>
      <c r="D11" s="38"/>
      <c r="E11" s="38"/>
      <c r="F11" s="38"/>
      <c r="G11" s="38"/>
      <c r="H11" s="38"/>
      <c r="I11" s="38"/>
      <c r="J11" s="38"/>
    </row>
    <row r="12" spans="2:10" ht="22.5">
      <c r="B12" s="36" t="s">
        <v>41</v>
      </c>
      <c r="C12" s="37" t="s">
        <v>113</v>
      </c>
      <c r="D12" s="38"/>
      <c r="E12" s="38"/>
      <c r="F12" s="38"/>
      <c r="G12" s="38"/>
      <c r="H12" s="38"/>
      <c r="I12" s="38"/>
      <c r="J12" s="38"/>
    </row>
    <row r="13" spans="2:10" ht="11.25">
      <c r="B13" s="38"/>
      <c r="C13" s="37" t="s">
        <v>114</v>
      </c>
      <c r="D13" s="38"/>
      <c r="E13" s="38"/>
      <c r="F13" s="38"/>
      <c r="G13" s="38"/>
      <c r="H13" s="38"/>
      <c r="I13" s="38"/>
      <c r="J13" s="38"/>
    </row>
    <row r="14" spans="2:10" ht="22.5">
      <c r="B14" s="38"/>
      <c r="C14" s="37" t="s">
        <v>115</v>
      </c>
      <c r="D14" s="36" t="s">
        <v>112</v>
      </c>
      <c r="E14" s="44">
        <f>353574.22</f>
        <v>353574.22</v>
      </c>
      <c r="F14" s="44">
        <v>341860.32</v>
      </c>
      <c r="G14" s="44">
        <v>394248.41</v>
      </c>
      <c r="H14" s="44">
        <v>381186.82</v>
      </c>
      <c r="I14" s="94">
        <f>'[6]1. горсети'!$I$21</f>
        <v>408379.8636024476</v>
      </c>
      <c r="J14" s="94">
        <f>'[6]1. горсети'!$J$21</f>
        <v>417219.80049973814</v>
      </c>
    </row>
    <row r="15" spans="2:10" ht="22.5">
      <c r="B15" s="38"/>
      <c r="C15" s="37" t="s">
        <v>116</v>
      </c>
      <c r="D15" s="39" t="s">
        <v>118</v>
      </c>
      <c r="E15" s="44">
        <f>179.82</f>
        <v>179.82</v>
      </c>
      <c r="F15" s="44">
        <f>220.92</f>
        <v>220.92</v>
      </c>
      <c r="G15" s="44">
        <v>178.82</v>
      </c>
      <c r="H15" s="44">
        <v>246.64</v>
      </c>
      <c r="I15" s="95">
        <f>'[6]1. горсети'!$I$22</f>
        <v>175.11308154983723</v>
      </c>
      <c r="J15" s="95">
        <f>'[6]1. горсети'!$J$22</f>
        <v>248.69456665112062</v>
      </c>
    </row>
    <row r="16" spans="2:10" ht="11.25">
      <c r="B16" s="38"/>
      <c r="C16" s="37" t="s">
        <v>117</v>
      </c>
      <c r="D16" s="39" t="s">
        <v>118</v>
      </c>
      <c r="E16" s="44">
        <f>800.72</f>
        <v>800.72</v>
      </c>
      <c r="F16" s="44">
        <f>841.82</f>
        <v>841.82</v>
      </c>
      <c r="G16" s="44">
        <v>866.26</v>
      </c>
      <c r="H16" s="44">
        <v>934.08</v>
      </c>
      <c r="I16" s="95">
        <f>'[6]1. горсети'!$I$20*1000</f>
        <v>895.39</v>
      </c>
      <c r="J16" s="95">
        <f>'[6]1. горсети'!$J$20*1000</f>
        <v>968.9799999999999</v>
      </c>
    </row>
    <row r="18" ht="11.25">
      <c r="B18" s="32" t="s">
        <v>30</v>
      </c>
    </row>
    <row r="21" spans="3:7" ht="12.75">
      <c r="C21" s="7" t="s">
        <v>129</v>
      </c>
      <c r="D21" s="7"/>
      <c r="E21" s="8"/>
      <c r="F21" s="10"/>
      <c r="G21" s="59" t="s">
        <v>130</v>
      </c>
    </row>
  </sheetData>
  <sheetProtection/>
  <mergeCells count="6">
    <mergeCell ref="G9:H9"/>
    <mergeCell ref="I9:J9"/>
    <mergeCell ref="B9:B10"/>
    <mergeCell ref="C9:C10"/>
    <mergeCell ref="D9:D10"/>
    <mergeCell ref="E9:F9"/>
  </mergeCells>
  <hyperlinks>
    <hyperlink ref="G9" r:id="rId1" display="sub_10511"/>
    <hyperlink ref="I3" r:id="rId2" display="sub_10000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zudilova2</dc:creator>
  <cp:keywords/>
  <dc:description/>
  <cp:lastModifiedBy>Зудилова</cp:lastModifiedBy>
  <cp:lastPrinted>2016-04-28T03:52:00Z</cp:lastPrinted>
  <dcterms:created xsi:type="dcterms:W3CDTF">2014-09-09T05:42:55Z</dcterms:created>
  <dcterms:modified xsi:type="dcterms:W3CDTF">2017-04-18T08:37:39Z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