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еестр (2)" sheetId="2" r:id="rId1"/>
    <sheet name="Приложение 1 (2)" sheetId="3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C370000" localSheetId="1">#REF!</definedName>
    <definedName name="__C370000" localSheetId="0">#REF!</definedName>
    <definedName name="__C370000">#REF!</definedName>
    <definedName name="__cap1" localSheetId="1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0">[2]FES!#REF!</definedName>
    <definedName name="__SP3">[2]FES!#REF!</definedName>
    <definedName name="__SP4" localSheetId="1">[2]FES!#REF!</definedName>
    <definedName name="__SP4" localSheetId="0">[2]FES!#REF!</definedName>
    <definedName name="__SP4">[2]FES!#REF!</definedName>
    <definedName name="__SP5" localSheetId="1">[2]FES!#REF!</definedName>
    <definedName name="__SP5" localSheetId="0">[2]FES!#REF!</definedName>
    <definedName name="__SP5">[2]FES!#REF!</definedName>
    <definedName name="__SP7" localSheetId="1">[2]FES!#REF!</definedName>
    <definedName name="__SP7" localSheetId="0">[2]FES!#REF!</definedName>
    <definedName name="__SP7">[2]FES!#REF!</definedName>
    <definedName name="__SP8" localSheetId="1">[2]FES!#REF!</definedName>
    <definedName name="__SP8" localSheetId="0">[2]FES!#REF!</definedName>
    <definedName name="__SP8">[2]FES!#REF!</definedName>
    <definedName name="__SP9" localSheetId="1">[2]FES!#REF!</definedName>
    <definedName name="__SP9" localSheetId="0">[2]FES!#REF!</definedName>
    <definedName name="__SP9">[2]FES!#REF!</definedName>
    <definedName name="__use1" localSheetId="1">#REF!</definedName>
    <definedName name="__use1" localSheetId="0">#REF!</definedName>
    <definedName name="__use1">#REF!</definedName>
    <definedName name="_A" localSheetId="1">#REF!</definedName>
    <definedName name="_A" localSheetId="0">#REF!</definedName>
    <definedName name="_A">#REF!</definedName>
    <definedName name="_B" localSheetId="1">#REF!</definedName>
    <definedName name="_B" localSheetId="0">#REF!</definedName>
    <definedName name="_B">#REF!</definedName>
    <definedName name="_C" localSheetId="1">#REF!</definedName>
    <definedName name="_C" localSheetId="0">#REF!</definedName>
    <definedName name="_C">#REF!</definedName>
    <definedName name="_C370000" localSheetId="1">#REF!</definedName>
    <definedName name="_C370000" localSheetId="0">#REF!</definedName>
    <definedName name="_C370000">#REF!</definedName>
    <definedName name="_cap1" localSheetId="1">#REF!</definedName>
    <definedName name="_cap1" localSheetId="0">#REF!</definedName>
    <definedName name="_cap1">#REF!</definedName>
    <definedName name="_D" localSheetId="1">#REF!</definedName>
    <definedName name="_D" localSheetId="0">#REF!</definedName>
    <definedName name="_D">#REF!</definedName>
    <definedName name="_E" localSheetId="1">#REF!</definedName>
    <definedName name="_E" localSheetId="0">#REF!</definedName>
    <definedName name="_E">#REF!</definedName>
    <definedName name="_F" localSheetId="1">#REF!</definedName>
    <definedName name="_F" localSheetId="0">#REF!</definedName>
    <definedName name="_F">#REF!</definedName>
    <definedName name="_SP1" localSheetId="1">[3]FES!#REF!</definedName>
    <definedName name="_SP1" localSheetId="0">[3]FES!#REF!</definedName>
    <definedName name="_SP1">[3]FES!#REF!</definedName>
    <definedName name="_SP10" localSheetId="1">[3]FES!#REF!</definedName>
    <definedName name="_SP10" localSheetId="0">[3]FES!#REF!</definedName>
    <definedName name="_SP10">[3]FES!#REF!</definedName>
    <definedName name="_SP11" localSheetId="1">[3]FES!#REF!</definedName>
    <definedName name="_SP11" localSheetId="0">[3]FES!#REF!</definedName>
    <definedName name="_SP11">[3]FES!#REF!</definedName>
    <definedName name="_SP12" localSheetId="1">[3]FES!#REF!</definedName>
    <definedName name="_SP12" localSheetId="0">[3]FES!#REF!</definedName>
    <definedName name="_SP12">[3]FES!#REF!</definedName>
    <definedName name="_SP13" localSheetId="1">[3]FES!#REF!</definedName>
    <definedName name="_SP13" localSheetId="0">[3]FES!#REF!</definedName>
    <definedName name="_SP13">[3]FES!#REF!</definedName>
    <definedName name="_SP14" localSheetId="1">[3]FES!#REF!</definedName>
    <definedName name="_SP14" localSheetId="0">[3]FES!#REF!</definedName>
    <definedName name="_SP14">[3]FES!#REF!</definedName>
    <definedName name="_SP15" localSheetId="1">[3]FES!#REF!</definedName>
    <definedName name="_SP15" localSheetId="0">[3]FES!#REF!</definedName>
    <definedName name="_SP15">[3]FES!#REF!</definedName>
    <definedName name="_SP16" localSheetId="1">[3]FES!#REF!</definedName>
    <definedName name="_SP16" localSheetId="0">[3]FES!#REF!</definedName>
    <definedName name="_SP16">[3]FES!#REF!</definedName>
    <definedName name="_SP17" localSheetId="1">[3]FES!#REF!</definedName>
    <definedName name="_SP17" localSheetId="0">[3]FES!#REF!</definedName>
    <definedName name="_SP17">[3]FES!#REF!</definedName>
    <definedName name="_SP18" localSheetId="1">[3]FES!#REF!</definedName>
    <definedName name="_SP18" localSheetId="0">[3]FES!#REF!</definedName>
    <definedName name="_SP18">[3]FES!#REF!</definedName>
    <definedName name="_SP19" localSheetId="1">[3]FES!#REF!</definedName>
    <definedName name="_SP19" localSheetId="0">[3]FES!#REF!</definedName>
    <definedName name="_SP19">[3]FES!#REF!</definedName>
    <definedName name="_SP2" localSheetId="1">[3]FES!#REF!</definedName>
    <definedName name="_SP2" localSheetId="0">[3]FES!#REF!</definedName>
    <definedName name="_SP2">[3]FES!#REF!</definedName>
    <definedName name="_SP20" localSheetId="1">[3]FES!#REF!</definedName>
    <definedName name="_SP20" localSheetId="0">[3]FES!#REF!</definedName>
    <definedName name="_SP20">[3]FES!#REF!</definedName>
    <definedName name="_SP3" localSheetId="1">[3]FES!#REF!</definedName>
    <definedName name="_SP3" localSheetId="0">[3]FES!#REF!</definedName>
    <definedName name="_SP3">[3]FES!#REF!</definedName>
    <definedName name="_SP4" localSheetId="1">[3]FES!#REF!</definedName>
    <definedName name="_SP4" localSheetId="0">[3]FES!#REF!</definedName>
    <definedName name="_SP4">[3]FES!#REF!</definedName>
    <definedName name="_SP5" localSheetId="1">[3]FES!#REF!</definedName>
    <definedName name="_SP5" localSheetId="0">[3]FES!#REF!</definedName>
    <definedName name="_SP5">[3]FES!#REF!</definedName>
    <definedName name="_SP7" localSheetId="1">[3]FES!#REF!</definedName>
    <definedName name="_SP7" localSheetId="0">[3]FES!#REF!</definedName>
    <definedName name="_SP7">[3]FES!#REF!</definedName>
    <definedName name="_SP8" localSheetId="1">[3]FES!#REF!</definedName>
    <definedName name="_SP8" localSheetId="0">[3]FES!#REF!</definedName>
    <definedName name="_SP8">[3]FES!#REF!</definedName>
    <definedName name="_SP9" localSheetId="1">[3]FES!#REF!</definedName>
    <definedName name="_SP9" localSheetId="0">[3]FES!#REF!</definedName>
    <definedName name="_SP9">[3]FES!#REF!</definedName>
    <definedName name="_use1" localSheetId="1">#REF!</definedName>
    <definedName name="_use1" localSheetId="0">#REF!</definedName>
    <definedName name="_use1">#REF!</definedName>
    <definedName name="a" localSheetId="1">'Приложение 1 (2)'!a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0">#REF!</definedName>
    <definedName name="AFamorts">#REF!</definedName>
    <definedName name="AFamorttnr96" localSheetId="1">#REF!</definedName>
    <definedName name="AFamorttnr96" localSheetId="0">#REF!</definedName>
    <definedName name="AFamorttnr96">#REF!</definedName>
    <definedName name="AFassistech" localSheetId="1">#REF!</definedName>
    <definedName name="AFassistech" localSheetId="0">#REF!</definedName>
    <definedName name="AFassistech">#REF!</definedName>
    <definedName name="AFfraisfi" localSheetId="1">#REF!</definedName>
    <definedName name="AFfraisfi" localSheetId="0">#REF!</definedName>
    <definedName name="AFfraisfi">#REF!</definedName>
    <definedName name="AFimpoA" localSheetId="1">#REF!</definedName>
    <definedName name="AFimpoA" localSheetId="0">#REF!</definedName>
    <definedName name="AFimpoA">#REF!</definedName>
    <definedName name="AFparité" localSheetId="1">#REF!</definedName>
    <definedName name="AFparité" localSheetId="0">#REF!</definedName>
    <definedName name="AFparité">#REF!</definedName>
    <definedName name="AFtaxexport" localSheetId="1">#REF!</definedName>
    <definedName name="AFtaxexport" localSheetId="0">#REF!</definedName>
    <definedName name="AFtaxexport">#REF!</definedName>
    <definedName name="alumina_mt" localSheetId="1">#REF!</definedName>
    <definedName name="alumina_mt" localSheetId="0">#REF!</definedName>
    <definedName name="alumina_mt">#REF!</definedName>
    <definedName name="alumina_price" localSheetId="1">#REF!</definedName>
    <definedName name="alumina_price" localSheetId="0">#REF!</definedName>
    <definedName name="alumina_price">#REF!</definedName>
    <definedName name="anscount" hidden="1">1</definedName>
    <definedName name="asd" localSheetId="1">'Приложение 1 (2)'!asd</definedName>
    <definedName name="asd">[0]!asd</definedName>
    <definedName name="b" localSheetId="1">'Приложение 1 (2)'!b</definedName>
    <definedName name="b">[0]!b</definedName>
    <definedName name="Balance_Sheet" localSheetId="1">#REF!</definedName>
    <definedName name="Balance_Sheet" localSheetId="0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1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 localSheetId="1">'Приложение 1 (2)'!CompOt</definedName>
    <definedName name="CompOt">[0]!CompOt</definedName>
    <definedName name="CompRas" localSheetId="1">'Приложение 1 (2)'!CompRas</definedName>
    <definedName name="CompRas">[0]!CompRas</definedName>
    <definedName name="Coût_Assistance_technique_1998" localSheetId="1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0">#REF!</definedName>
    <definedName name="curs">#REF!</definedName>
    <definedName name="d" localSheetId="1">#REF!</definedName>
    <definedName name="d" localSheetId="0">#REF!</definedName>
    <definedName name="d">#REF!</definedName>
    <definedName name="d_r" localSheetId="1">#REF!</definedName>
    <definedName name="d_r" localSheetId="0">#REF!</definedName>
    <definedName name="d_r">#REF!</definedName>
    <definedName name="da" localSheetId="1">#REF!</definedName>
    <definedName name="da" localSheetId="0">#REF!</definedName>
    <definedName name="da">#REF!</definedName>
    <definedName name="Data" localSheetId="1">#REF!</definedName>
    <definedName name="Data" localSheetId="0">#REF!</definedName>
    <definedName name="Data">#REF!</definedName>
    <definedName name="debt1" localSheetId="1">#REF!</definedName>
    <definedName name="debt1" localSheetId="0">#REF!</definedName>
    <definedName name="debt1">#REF!</definedName>
    <definedName name="del" localSheetId="1">#REF!</definedName>
    <definedName name="del" localSheetId="0">#REF!</definedName>
    <definedName name="del">#REF!</definedName>
    <definedName name="Depreciation_Schedule" localSheetId="1">#REF!</definedName>
    <definedName name="Depreciation_Schedule" localSheetId="0">#REF!</definedName>
    <definedName name="Depreciation_Schedule">#REF!</definedName>
    <definedName name="dfg" localSheetId="1">'Приложение 1 (2)'!dfg</definedName>
    <definedName name="dfg">[0]!dfg</definedName>
    <definedName name="DM" localSheetId="1">[0]!USD/1.701</definedName>
    <definedName name="DM">[0]!USD/1.701</definedName>
    <definedName name="DMRUR" localSheetId="1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0">#REF!</definedName>
    <definedName name="ee">#REF!</definedName>
    <definedName name="End_Bal" localSheetId="1">#REF!</definedName>
    <definedName name="End_Bal" localSheetId="0">#REF!</definedName>
    <definedName name="End_Bal">#REF!</definedName>
    <definedName name="ew" localSheetId="1">'Приложение 1 (2)'!ew</definedName>
    <definedName name="ew">[0]!ew</definedName>
    <definedName name="Expas" localSheetId="1">#REF!</definedName>
    <definedName name="Expas" localSheetId="0">#REF!</definedName>
    <definedName name="Expas">#REF!</definedName>
    <definedName name="export_year" localSheetId="1">#REF!</definedName>
    <definedName name="export_year" localSheetId="0">#REF!</definedName>
    <definedName name="export_year">#REF!</definedName>
    <definedName name="Extra_Pay" localSheetId="1">#REF!</definedName>
    <definedName name="Extra_Pay" localSheetId="0">#REF!</definedName>
    <definedName name="Extra_Pay">#REF!</definedName>
    <definedName name="fg" localSheetId="1">'Приложение 1 (2)'!fg</definedName>
    <definedName name="fg">[0]!fg</definedName>
    <definedName name="Financing_Activities" localSheetId="1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0">#REF!</definedName>
    <definedName name="Form_211">#REF!</definedName>
    <definedName name="Form_214_40" localSheetId="1">#REF!</definedName>
    <definedName name="Form_214_40" localSheetId="0">#REF!</definedName>
    <definedName name="Form_214_40">#REF!</definedName>
    <definedName name="Form_214_41" localSheetId="1">#REF!</definedName>
    <definedName name="Form_214_41" localSheetId="0">#REF!</definedName>
    <definedName name="Form_214_41">#REF!</definedName>
    <definedName name="Form_215" localSheetId="1">#REF!</definedName>
    <definedName name="Form_215" localSheetId="0">#REF!</definedName>
    <definedName name="Form_215">#REF!</definedName>
    <definedName name="Form_626_p" localSheetId="1">#REF!</definedName>
    <definedName name="Form_626_p" localSheetId="0">#REF!</definedName>
    <definedName name="Form_626_p">#REF!</definedName>
    <definedName name="Format_info" localSheetId="1">#REF!</definedName>
    <definedName name="Format_info" localSheetId="0">#REF!</definedName>
    <definedName name="Format_info">#REF!</definedName>
    <definedName name="Fuel" localSheetId="1">#REF!</definedName>
    <definedName name="Fuel" localSheetId="0">#REF!</definedName>
    <definedName name="Fuel">#REF!</definedName>
    <definedName name="FuelP97" localSheetId="1">#REF!</definedName>
    <definedName name="FuelP97" localSheetId="0">#REF!</definedName>
    <definedName name="FuelP97">#REF!</definedName>
    <definedName name="Full_Print" localSheetId="1">#REF!</definedName>
    <definedName name="Full_Print" localSheetId="0">#REF!</definedName>
    <definedName name="Full_Print">#REF!</definedName>
    <definedName name="G" localSheetId="1">[0]!USD/1.701</definedName>
    <definedName name="G">[0]!USD/1.701</definedName>
    <definedName name="gg" localSheetId="1">#REF!</definedName>
    <definedName name="gg" localSheetId="0">#REF!</definedName>
    <definedName name="gg">#REF!</definedName>
    <definedName name="gggg" localSheetId="1">'Приложение 1 (2)'!gggg</definedName>
    <definedName name="gggg">[0]!gggg</definedName>
    <definedName name="Go" localSheetId="1">'Приложение 1 (2)'!Go</definedName>
    <definedName name="Go">[0]!Go</definedName>
    <definedName name="GoAssetChart" localSheetId="1">'Приложение 1 (2)'!GoAssetChart</definedName>
    <definedName name="GoAssetChart">[0]!GoAssetChart</definedName>
    <definedName name="GoBack" localSheetId="1">'Приложение 1 (2)'!GoBack</definedName>
    <definedName name="GoBack">[0]!GoBack</definedName>
    <definedName name="GoBalanceSheet" localSheetId="1">'Приложение 1 (2)'!GoBalanceSheet</definedName>
    <definedName name="GoBalanceSheet">[0]!GoBalanceSheet</definedName>
    <definedName name="GoCashFlow" localSheetId="1">'Приложение 1 (2)'!GoCashFlow</definedName>
    <definedName name="GoCashFlow">[0]!GoCashFlow</definedName>
    <definedName name="GoData" localSheetId="1">'Приложение 1 (2)'!GoData</definedName>
    <definedName name="GoData">[0]!GoData</definedName>
    <definedName name="GoIncomeChart" localSheetId="1">'Приложение 1 (2)'!GoIncomeChart</definedName>
    <definedName name="GoIncomeChart">[0]!GoIncomeChart</definedName>
    <definedName name="GoIncomeChart1" localSheetId="1">'Приложение 1 (2)'!GoIncomeChart1</definedName>
    <definedName name="GoIncomeChart1">[0]!GoIncomeChart1</definedName>
    <definedName name="grace1" localSheetId="1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(2)'!hhhh</definedName>
    <definedName name="hhhh">[0]!hhhh</definedName>
    <definedName name="iii" localSheetId="1">kk/1.81</definedName>
    <definedName name="iii">kk/1.81</definedName>
    <definedName name="iiii" localSheetId="1">kk/1.81</definedName>
    <definedName name="iiii">kk/1.81</definedName>
    <definedName name="Income_Statement_1" localSheetId="1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0">#REF!</definedName>
    <definedName name="ineterest1">#REF!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jjjjjj" localSheetId="1">'Приложение 1 (2)'!jjjjjj</definedName>
    <definedName name="jjjjjj">[0]!jjjjjj</definedName>
    <definedName name="k" localSheetId="1">'Приложение 1 (2)'!k</definedName>
    <definedName name="k">[0]!k</definedName>
    <definedName name="kk">[7]Коэфф!$B$1</definedName>
    <definedName name="kurs" localSheetId="1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IF('Приложение 1 (2)'!Values_Entered,'Приложение 1 (2)'!Header_Row+'Приложение 1 (2)'!Number_of_Payments,'Приложение 1 (2)'!Header_Row)</definedName>
    <definedName name="Last_Row" localSheetId="0">IF('Реестр (2)'!Values_Entered,'Реестр (2)'!Header_Row+'Реестр (2)'!Number_of_Payments,'Реестр (2)'!Header_Row)</definedName>
    <definedName name="Last_Row">IF(Values_Entered,Header_Row+Number_of_Payments,Header_Row)</definedName>
    <definedName name="libir6m" localSheetId="1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0">#REF!</definedName>
    <definedName name="LME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mamamia" localSheetId="1">#REF!</definedName>
    <definedName name="mamamia" localSheetId="0">#REF!</definedName>
    <definedName name="mamamia">#REF!</definedName>
    <definedName name="mm" localSheetId="1">'Приложение 1 (2)'!mm</definedName>
    <definedName name="mm">[0]!mm</definedName>
    <definedName name="Moeuvre" localSheetId="1">[10]Personnel!#REF!</definedName>
    <definedName name="Moeuvre" localSheetId="0">[10]Personnel!#REF!</definedName>
    <definedName name="Moeuvre">[10]Personnel!#REF!</definedName>
    <definedName name="nn" localSheetId="1">kk/1.81</definedName>
    <definedName name="nn">kk/1.81</definedName>
    <definedName name="nnnn" localSheetId="1">kk/1.81</definedName>
    <definedName name="nnnn">kk/1.81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MATCH(0.01,'Приложение 1 (2)'!End_Bal,-1)+1</definedName>
    <definedName name="Number_of_Payments" localSheetId="0">MATCH(0.01,'Реестр (2)'!End_Bal,-1)+1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[14]перекрестка!$F$139:$G$139,[14]перекрестка!$F$145:$G$145,[14]перекрестка!$J$36:$K$40,P1_T1_Protect,P2_T1_Protect,P3_T1_Protect,P4_T1_Protect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[13]перекрестка!$J$84:$K$88,[13]перекрестка!$N$84:$N$88,[13]перекрестка!$F$14:$G$25,P1_SCOPE_PER_PRT,P2_SCOPE_PER_PRT,P3_SCOPE_PER_PRT,P4_SCOPE_PER_PRT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0">#REF!</definedName>
    <definedName name="PapExpas">#REF!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DATE(YEAR('Приложение 1 (2)'!Loan_Start),MONTH('Приложение 1 (2)'!Loan_Start)+Payment_Number,DAY('Приложение 1 (2)'!Loan_Start))</definedName>
    <definedName name="Payment_Date" localSheetId="0">DATE(YEAR('Реестр (2)'!Loan_Start),MONTH('Реестр (2)'!Loan_Start)+Payment_Number,DAY('Реестр (2)'!Loan_Start))</definedName>
    <definedName name="Payment_Date">DATE(YEAR(Loan_Start),MONTH(Loan_Start)+Payment_Number,DAY(Loan_Start))</definedName>
    <definedName name="Pbud601" localSheetId="1">#REF!</definedName>
    <definedName name="Pbud601" localSheetId="0">#REF!</definedName>
    <definedName name="Pbud601">#REF!</definedName>
    <definedName name="Pbud655" localSheetId="1">#REF!</definedName>
    <definedName name="Pbud655" localSheetId="0">#REF!</definedName>
    <definedName name="Pbud655">#REF!</definedName>
    <definedName name="Pbud98" localSheetId="1">#REF!</definedName>
    <definedName name="Pbud98" localSheetId="0">#REF!</definedName>
    <definedName name="Pbud98">#REF!</definedName>
    <definedName name="Pcharg96" localSheetId="1">#REF!</definedName>
    <definedName name="Pcharg96" localSheetId="0">#REF!</definedName>
    <definedName name="Pcharg96">#REF!</definedName>
    <definedName name="Pcotisations" localSheetId="1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0">#REF!</definedName>
    <definedName name="PdgeccMO">#REF!</definedName>
    <definedName name="PeffecBud" localSheetId="1">#REF!</definedName>
    <definedName name="PeffecBud" localSheetId="0">#REF!</definedName>
    <definedName name="PeffecBud">#REF!</definedName>
    <definedName name="Peffectif" localSheetId="1">#REF!</definedName>
    <definedName name="Peffectif" localSheetId="0">#REF!</definedName>
    <definedName name="Peffectif">#REF!</definedName>
    <definedName name="PeffectifA" localSheetId="1">#REF!</definedName>
    <definedName name="PeffectifA" localSheetId="0">#REF!</definedName>
    <definedName name="PeffectifA">#REF!</definedName>
    <definedName name="Pfamo" localSheetId="1">#REF!</definedName>
    <definedName name="Pfamo" localSheetId="0">#REF!</definedName>
    <definedName name="Pfamo">#REF!</definedName>
    <definedName name="PFAMO612642" localSheetId="1">#REF!</definedName>
    <definedName name="PFAMO612642" localSheetId="0">#REF!</definedName>
    <definedName name="PFAMO612642">#REF!</definedName>
    <definedName name="Pgratif956" localSheetId="1">#REF!</definedName>
    <definedName name="Pgratif956" localSheetId="0">#REF!</definedName>
    <definedName name="Pgratif956">#REF!</definedName>
    <definedName name="Phsup" localSheetId="1">#REF!</definedName>
    <definedName name="Phsup" localSheetId="0">#REF!</definedName>
    <definedName name="Phsup">#REF!</definedName>
    <definedName name="Phsup98" localSheetId="1">#REF!</definedName>
    <definedName name="Phsup98" localSheetId="0">#REF!</definedName>
    <definedName name="Phsup98">#REF!</definedName>
    <definedName name="Phypoaugmentation" localSheetId="1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0">#REF!</definedName>
    <definedName name="Phypotheses">#REF!</definedName>
    <definedName name="Pmainoeuvre" localSheetId="1">#REF!</definedName>
    <definedName name="Pmainoeuvre" localSheetId="0">#REF!</definedName>
    <definedName name="Pmainoeuvre">#REF!</definedName>
    <definedName name="polta" localSheetId="1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0">#REF!</definedName>
    <definedName name="popamia">#REF!</definedName>
    <definedName name="pp" localSheetId="1">#REF!</definedName>
    <definedName name="pp" localSheetId="0">#REF!</definedName>
    <definedName name="pp">#REF!</definedName>
    <definedName name="Princ" localSheetId="1">#REF!</definedName>
    <definedName name="Princ" localSheetId="0">#REF!</definedName>
    <definedName name="Princ">#REF!</definedName>
    <definedName name="Print_Area_Reset" localSheetId="1">OFFSET('Приложение 1 (2)'!Full_Print,0,0,'Приложение 1 (2)'!Last_Row)</definedName>
    <definedName name="Print_Area_Reset" localSheetId="0">OFFSET('Реестр (2)'!Full_Print,0,0,'Реестр (2)'!Last_Row)</definedName>
    <definedName name="Print_Area_Reset">OFFSET(Full_Print,0,0,Last_Row)</definedName>
    <definedName name="promd_Запрос_с_16_по_19" localSheetId="1">#REF!</definedName>
    <definedName name="promd_Запрос_с_16_по_19" localSheetId="0">#REF!</definedName>
    <definedName name="promd_Запрос_с_16_по_19">#REF!</definedName>
    <definedName name="qaz" localSheetId="1">'Приложение 1 (2)'!qaz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0">#REF!</definedName>
    <definedName name="repay1">#REF!</definedName>
    <definedName name="Resnatur" localSheetId="1">#REF!</definedName>
    <definedName name="Resnatur" localSheetId="0">#REF!</definedName>
    <definedName name="Resnatur">#REF!</definedName>
    <definedName name="Resnatur2" localSheetId="1">#REF!</definedName>
    <definedName name="Resnatur2" localSheetId="0">#REF!</definedName>
    <definedName name="Resnatur2">#REF!</definedName>
    <definedName name="RGK" localSheetId="1">#REF!</definedName>
    <definedName name="RGK" localSheetId="0">#REF!</definedName>
    <definedName name="RGK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aries_Paid_1" localSheetId="1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COPE_16_PRT" localSheetId="1">P1_SCOPE_16_PRT,P2_SCOPE_16_PRT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0">#REF!</definedName>
    <definedName name="SCOPE_17_LD">#REF!</definedName>
    <definedName name="SCOPE_17_PRT" localSheetId="1">#REF!,#REF!,#REF!,#REF!,#REF!,#REF!,#REF!,'Приложение 1 (2)'!P1_SCOPE_17_PRT</definedName>
    <definedName name="SCOPE_17_PRT" localSheetId="0">#REF!,#REF!,#REF!,#REF!,#REF!,#REF!,#REF!,'Реестр (2)'!P1_SCOPE_17_PRT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'[13]4'!$Z$27:$AC$31,'[13]4'!$F$14:$I$20,P1_SCOPE_4_PRT,P2_SCOPE_4_PRT</definedName>
    <definedName name="SCOPE_4_PRT">'[13]4'!$Z$27:$AC$31,'[13]4'!$F$14:$I$20,P1_SCOPE_4_PRT,P2_SCOPE_4_PRT</definedName>
    <definedName name="SCOPE_5_PRT" localSheetId="1">'[13]5'!$Z$27:$AC$31,'[13]5'!$F$14:$I$21,P1_SCOPE_5_PRT,P2_SCOPE_5_PRT</definedName>
    <definedName name="SCOPE_5_PRT">'[13]5'!$Z$27:$AC$31,'[13]5'!$F$14:$I$21,P1_SCOPE_5_PRT,P2_SCOPE_5_PRT</definedName>
    <definedName name="SCOPE_F1_PRT" localSheetId="1">'[13]Ф-1 (для АО-энерго)'!$D$86:$E$95,P1_SCOPE_F1_PRT,P2_SCOPE_F1_PRT,P3_SCOPE_F1_PRT,P4_SCOPE_F1_PRT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АО-энерго)'!$D$57:$G$57,P1_SCOPE_F2_PRT,P2_SCOPE_F2_PRT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P5_SCOPE_PER_PRT,P6_SCOPE_PER_PRT,P7_SCOPE_PER_PRT,'Приложение 1 (2)'!P8_SCOPE_PER_PRT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(2)'!shit</definedName>
    <definedName name="shit">[0]!shit</definedName>
    <definedName name="SMappros">[10]SMetstrait!$B$6:$W$57,[10]SMetstrait!$B$59:$W$113</definedName>
    <definedName name="Soude" localSheetId="1">#REF!</definedName>
    <definedName name="Soude" localSheetId="0">#REF!</definedName>
    <definedName name="Soude">#REF!</definedName>
    <definedName name="SoudeP97" localSheetId="1">#REF!</definedName>
    <definedName name="SoudeP97" localSheetId="0">#REF!</definedName>
    <definedName name="SoudeP97">#REF!</definedName>
    <definedName name="Staffing_Plan_1" localSheetId="1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0">#REF!</definedName>
    <definedName name="t_year">#REF!</definedName>
    <definedName name="T1_Protect" localSheetId="1">P15_T1_Protect,P16_T1_Protect,P17_T1_Protect,'Приложение 1 (2)'!P18_T1_Protect,'Приложение 1 (2)'!P19_T1_Protect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1">'[6]29'!$P$18:$P$25,P1_T17?unit?ТГКАЛ,P2_T17?unit?ТГКАЛ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 localSheetId="1">P2_T17_Protection,P3_T17_Protection,P4_T17_Protection,P5_T17_Protection,'Приложение 1 (2)'!P6_T17_Protection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'[14]18.2'!$F$56:$J$57,'[14]18.2'!$F$60:$J$60,'[14]18.2'!$F$62:$J$65,'[14]18.2'!$F$6:$J$8,P1_T18.2_Protect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0">#REF!</definedName>
    <definedName name="T20.1?Scope">#REF!</definedName>
    <definedName name="T20.1_Protect" localSheetId="1">#REF!</definedName>
    <definedName name="T20.1_Protect" localSheetId="0">#REF!</definedName>
    <definedName name="T20.1_Protect">#REF!</definedName>
    <definedName name="T20?Columns" localSheetId="1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0">#REF!</definedName>
    <definedName name="T20?Items">#REF!</definedName>
    <definedName name="T20?Scope" localSheetId="1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0">#REF!,#REF!</definedName>
    <definedName name="T20_Protect">#REF!,#REF!</definedName>
    <definedName name="T20_Protection" localSheetId="1">'[6]20'!$E$8:$H$11,P1_T20_Protection</definedName>
    <definedName name="T20_Protection">'[6]20'!$E$8:$H$11,P1_T20_Protection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P2_T21_Protection,'Приложение 1 (2)'!P3_T21_Protection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'[6]26'!$K$34:$N$36,'[6]26'!$B$22:$B$24,P1_T26_Protection,P2_T26_Protection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P2_T28?axis?R?ПЭ,P3_T28?axis?R?ПЭ,P4_T28?axis?R?ПЭ,P5_T28?axis?R?ПЭ,'Приложение 1 (2)'!P6_T28?axis?R?ПЭ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P2_T28?axis?R?ПЭ?,P3_T28?axis?R?ПЭ?,P4_T28?axis?R?ПЭ?,P5_T28?axis?R?ПЭ?,'Приложение 1 (2)'!P6_T28?axis?R?ПЭ?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P9_T28_Protection,P10_T28_Protection,P11_T28_Protection,'Приложение 1 (2)'!P12_T28_Protection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 localSheetId="1">'[14]4'!$AA$24:$AD$28,'[14]4'!$G$11:$J$17,P1_T4_Protect,P2_T4_Protect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0">#REF!</definedName>
    <definedName name="USDRUS">#REF!</definedName>
    <definedName name="uu" localSheetId="1">#REF!</definedName>
    <definedName name="uu" localSheetId="0">#REF!</definedName>
    <definedName name="uu">#REF!</definedName>
    <definedName name="Values_Entered" localSheetId="1">IF('Приложение 1 (2)'!Loan_Amount*'Приложение 1 (2)'!Interest_Rate*'Приложение 1 (2)'!Loan_Years*'Приложение 1 (2)'!Loan_Start&gt;0,1,0)</definedName>
    <definedName name="Values_Entered" localSheetId="0">IF('Реестр (2)'!Loan_Amount*'Реестр (2)'!Interest_Rate*'Реестр (2)'!Loan_Years*'Реестр (2)'!Loan_Start&gt;0,1,0)</definedName>
    <definedName name="Values_Entered">IF(Loan_Amount*Interest_Rate*Loan_Years*Loan_Start&gt;0,1,0)</definedName>
    <definedName name="vasea" localSheetId="1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0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(2)'!www</definedName>
    <definedName name="www">[0]!www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а30" localSheetId="1">#REF!</definedName>
    <definedName name="а30" localSheetId="0">#REF!</definedName>
    <definedName name="а30">#REF!</definedName>
    <definedName name="аа" localSheetId="1">'Приложение 1 (2)'!аа</definedName>
    <definedName name="аа">[0]!аа</definedName>
    <definedName name="АААААААА" localSheetId="1">'Приложение 1 (2)'!АААААААА</definedName>
    <definedName name="АААААААА">[0]!АААААААА</definedName>
    <definedName name="АВГ_РУБ" localSheetId="1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0">#REF!</definedName>
    <definedName name="август">#REF!</definedName>
    <definedName name="АВЧ_ВН" localSheetId="1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0">#REF!</definedName>
    <definedName name="АВЧ_С">#REF!</definedName>
    <definedName name="АВЧ_ТОЛ" localSheetId="1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0">#REF!</definedName>
    <definedName name="АЛ_АВЧ">#REF!</definedName>
    <definedName name="АЛ_АТЧ" localSheetId="1">#REF!</definedName>
    <definedName name="АЛ_АТЧ" localSheetId="0">#REF!</definedName>
    <definedName name="АЛ_АТЧ">#REF!</definedName>
    <definedName name="АЛ_Ф" localSheetId="1">#REF!</definedName>
    <definedName name="АЛ_Ф" localSheetId="0">#REF!</definedName>
    <definedName name="АЛ_Ф">#REF!</definedName>
    <definedName name="АЛ_Ф_" localSheetId="1">#REF!</definedName>
    <definedName name="АЛ_Ф_" localSheetId="0">#REF!</definedName>
    <definedName name="АЛ_Ф_">#REF!</definedName>
    <definedName name="АЛ_Ф_ЗФА" localSheetId="1">#REF!</definedName>
    <definedName name="АЛ_Ф_ЗФА" localSheetId="0">#REF!</definedName>
    <definedName name="АЛ_Ф_ЗФА">#REF!</definedName>
    <definedName name="АЛ_Ф_Т" localSheetId="1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0">#REF!</definedName>
    <definedName name="АЛЮМ_АТЧ">#REF!</definedName>
    <definedName name="АН_Б" localSheetId="1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0">#REF!</definedName>
    <definedName name="АН_М">#REF!</definedName>
    <definedName name="АН_М_" localSheetId="1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0">#REF!</definedName>
    <definedName name="АН_С">#REF!</definedName>
    <definedName name="АПР_РУБ" localSheetId="1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0">#REF!</definedName>
    <definedName name="АТЧНЗ_ЭЛ">#REF!</definedName>
    <definedName name="б" localSheetId="1">'Приложение 1 (2)'!б</definedName>
    <definedName name="б">[0]!б</definedName>
    <definedName name="б1" localSheetId="1">#REF!</definedName>
    <definedName name="б1" localSheetId="0">#REF!</definedName>
    <definedName name="б1">#REF!</definedName>
    <definedName name="_xlnm.Database" localSheetId="1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0">#REF!</definedName>
    <definedName name="БАР">#REF!</definedName>
    <definedName name="БАР_" localSheetId="1">#REF!</definedName>
    <definedName name="БАР_" localSheetId="0">#REF!</definedName>
    <definedName name="БАР_">#REF!</definedName>
    <definedName name="бб" localSheetId="1">'Приложение 1 (2)'!бб</definedName>
    <definedName name="бб">[0]!бб</definedName>
    <definedName name="ббббб" localSheetId="1">'Приложение 1 (2)'!ббббб</definedName>
    <definedName name="ббббб">[0]!ббббб</definedName>
    <definedName name="бл" localSheetId="1">#REF!</definedName>
    <definedName name="бл" localSheetId="0">#REF!</definedName>
    <definedName name="бл">#REF!</definedName>
    <definedName name="Блок" localSheetId="1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(2)'!в</definedName>
    <definedName name="в">[0]!в</definedName>
    <definedName name="В_В" localSheetId="1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0">#REF!</definedName>
    <definedName name="В_Э">#REF!</definedName>
    <definedName name="в23ё" localSheetId="1">'Приложение 1 (2)'!в23ё</definedName>
    <definedName name="в23ё">[0]!в23ё</definedName>
    <definedName name="В5">[24]БДДС_нов!$C$1:$H$501</definedName>
    <definedName name="ВАЛОВЫЙ" localSheetId="1">#REF!</definedName>
    <definedName name="ВАЛОВЫЙ" localSheetId="0">#REF!</definedName>
    <definedName name="ВАЛОВЫЙ">#REF!</definedName>
    <definedName name="вариант">'[25]ПФВ-0.6'!$D$71:$E$71</definedName>
    <definedName name="вв" localSheetId="1">'Приложение 1 (2)'!вв</definedName>
    <definedName name="вв">[0]!вв</definedName>
    <definedName name="ВВВВ" localSheetId="1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0">#REF!</definedName>
    <definedName name="ВН">#REF!</definedName>
    <definedName name="ВН_3003_ДП" localSheetId="1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0">#REF!</definedName>
    <definedName name="ВН_Р">#REF!</definedName>
    <definedName name="ВН_С_ВН" localSheetId="1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0">#REF!</definedName>
    <definedName name="ВН_С_ЭКС">#REF!</definedName>
    <definedName name="ВН_Т" localSheetId="1">#REF!</definedName>
    <definedName name="ВН_Т" localSheetId="0">#REF!</definedName>
    <definedName name="ВН_Т">#REF!</definedName>
    <definedName name="ВНИТ" localSheetId="1">#REF!</definedName>
    <definedName name="ВНИТ" localSheetId="0">#REF!</definedName>
    <definedName name="ВНИТ">#REF!</definedName>
    <definedName name="ВОД_ОБ" localSheetId="1">#REF!</definedName>
    <definedName name="ВОД_ОБ" localSheetId="0">#REF!</definedName>
    <definedName name="ВОД_ОБ">#REF!</definedName>
    <definedName name="ВОД_Т" localSheetId="1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0">#REF!</definedName>
    <definedName name="ВСП">#REF!</definedName>
    <definedName name="ВСП1" localSheetId="1">#REF!</definedName>
    <definedName name="ВСП1" localSheetId="0">#REF!</definedName>
    <definedName name="ВСП1">#REF!</definedName>
    <definedName name="ВСП2" localSheetId="1">#REF!</definedName>
    <definedName name="ВСП2" localSheetId="0">#REF!</definedName>
    <definedName name="ВСП2">#REF!</definedName>
    <definedName name="ВСПОМОГ" localSheetId="1">#REF!</definedName>
    <definedName name="ВСПОМОГ" localSheetId="0">#REF!</definedName>
    <definedName name="ВСПОМОГ">#REF!</definedName>
    <definedName name="ВТОМ" localSheetId="1">#REF!</definedName>
    <definedName name="ВТОМ" localSheetId="0">#REF!</definedName>
    <definedName name="ВТОМ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 localSheetId="0">#REF!</definedName>
    <definedName name="выв">#REF!</definedName>
    <definedName name="г" localSheetId="1">'Приложение 1 (2)'!г</definedName>
    <definedName name="г">[0]!г</definedName>
    <definedName name="ГАС_Ш" localSheetId="1">#REF!</definedName>
    <definedName name="ГАС_Ш" localSheetId="0">#REF!</definedName>
    <definedName name="ГАС_Ш">#REF!</definedName>
    <definedName name="гг" localSheetId="1">#REF!</definedName>
    <definedName name="гг" localSheetId="0">#REF!</definedName>
    <definedName name="гг">#REF!</definedName>
    <definedName name="ГИД" localSheetId="1">#REF!</definedName>
    <definedName name="ГИД" localSheetId="0">#REF!</definedName>
    <definedName name="ГИД">#REF!</definedName>
    <definedName name="ГИД_ЗФА" localSheetId="1">#REF!</definedName>
    <definedName name="ГИД_ЗФА" localSheetId="0">#REF!</definedName>
    <definedName name="ГИД_ЗФА">#REF!</definedName>
    <definedName name="ГЛ" localSheetId="1">#REF!</definedName>
    <definedName name="ГЛ" localSheetId="0">#REF!</definedName>
    <definedName name="ГЛ">#REF!</definedName>
    <definedName name="ГЛ_" localSheetId="1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0">#REF!</definedName>
    <definedName name="ГЛ_Т">#REF!</definedName>
    <definedName name="ГЛ_Ш" localSheetId="1">#REF!</definedName>
    <definedName name="ГЛ_Ш" localSheetId="0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1">#REF!</definedName>
    <definedName name="ГР" localSheetId="0">#REF!</definedName>
    <definedName name="ГР">#REF!</definedName>
    <definedName name="график" localSheetId="1">'Приложение 1 (2)'!график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(2)'!д</definedName>
    <definedName name="д">[0]!д</definedName>
    <definedName name="ДАВ_ЖИД" localSheetId="1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(2)'!Дв</definedName>
    <definedName name="Дв">[0]!Дв</definedName>
    <definedName name="ДЕК_РУБ" localSheetId="1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0">#REF!</definedName>
    <definedName name="доля_электра_99">#REF!</definedName>
    <definedName name="е" localSheetId="1">'Приложение 1 (2)'!е</definedName>
    <definedName name="е">[0]!е</definedName>
    <definedName name="ЕСН">[30]Макро!$B$4</definedName>
    <definedName name="ж" localSheetId="1">'Приложение 1 (2)'!ж</definedName>
    <definedName name="ж">[0]!ж</definedName>
    <definedName name="жжжжжжж" localSheetId="1">'Приложение 1 (2)'!жжжжжжж</definedName>
    <definedName name="жжжжжжж">[0]!жжжжжжж</definedName>
    <definedName name="ЖИДКИЙ" localSheetId="1">#REF!</definedName>
    <definedName name="ЖИДКИЙ" localSheetId="0">#REF!</definedName>
    <definedName name="ЖИДКИЙ">#REF!</definedName>
    <definedName name="з" localSheetId="1">'Приложение 1 (2)'!з</definedName>
    <definedName name="з">[0]!з</definedName>
    <definedName name="З0" localSheetId="1">#REF!</definedName>
    <definedName name="З0" localSheetId="0">#REF!</definedName>
    <definedName name="З0">#REF!</definedName>
    <definedName name="З1" localSheetId="1">#REF!</definedName>
    <definedName name="З1" localSheetId="0">#REF!</definedName>
    <definedName name="З1">#REF!</definedName>
    <definedName name="З10" localSheetId="1">#REF!</definedName>
    <definedName name="З10" localSheetId="0">#REF!</definedName>
    <definedName name="З10">#REF!</definedName>
    <definedName name="З11" localSheetId="1">#REF!</definedName>
    <definedName name="З11" localSheetId="0">#REF!</definedName>
    <definedName name="З11">#REF!</definedName>
    <definedName name="З12" localSheetId="1">#REF!</definedName>
    <definedName name="З12" localSheetId="0">#REF!</definedName>
    <definedName name="З12">#REF!</definedName>
    <definedName name="З13" localSheetId="1">#REF!</definedName>
    <definedName name="З13" localSheetId="0">#REF!</definedName>
    <definedName name="З13">#REF!</definedName>
    <definedName name="З14" localSheetId="1">#REF!</definedName>
    <definedName name="З14" localSheetId="0">#REF!</definedName>
    <definedName name="З14">#REF!</definedName>
    <definedName name="З2" localSheetId="1">#REF!</definedName>
    <definedName name="З2" localSheetId="0">#REF!</definedName>
    <definedName name="З2">#REF!</definedName>
    <definedName name="З3" localSheetId="1">#REF!</definedName>
    <definedName name="З3" localSheetId="0">#REF!</definedName>
    <definedName name="З3">#REF!</definedName>
    <definedName name="З4" localSheetId="1">#REF!</definedName>
    <definedName name="З4" localSheetId="0">#REF!</definedName>
    <definedName name="З4">#REF!</definedName>
    <definedName name="З5" localSheetId="1">#REF!</definedName>
    <definedName name="З5" localSheetId="0">#REF!</definedName>
    <definedName name="З5">#REF!</definedName>
    <definedName name="З6" localSheetId="1">#REF!</definedName>
    <definedName name="З6" localSheetId="0">#REF!</definedName>
    <definedName name="З6">#REF!</definedName>
    <definedName name="З7" localSheetId="1">#REF!</definedName>
    <definedName name="З7" localSheetId="0">#REF!</definedName>
    <definedName name="З7">#REF!</definedName>
    <definedName name="З8" localSheetId="1">#REF!</definedName>
    <definedName name="З8" localSheetId="0">#REF!</definedName>
    <definedName name="З8">#REF!</definedName>
    <definedName name="З81" localSheetId="1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0">#REF!</definedName>
    <definedName name="З9">#REF!</definedName>
    <definedName name="_xlnm.Print_Titles" localSheetId="0">'Реестр (2)'!$2:$2</definedName>
    <definedName name="_xlnm.Print_Titles">#N/A</definedName>
    <definedName name="ЗАРПЛАТА" localSheetId="1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0">#REF!</definedName>
    <definedName name="ззззз">#REF!</definedName>
    <definedName name="ззззззззззззззззззззз" localSheetId="1">'Приложение 1 (2)'!ззззззззззззззззззззз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(2)'!и</definedName>
    <definedName name="и">[0]!и</definedName>
    <definedName name="й" localSheetId="1">'Приложение 1 (2)'!й</definedName>
    <definedName name="й">[0]!й</definedName>
    <definedName name="ИЗВ_М" localSheetId="1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0">#REF!</definedName>
    <definedName name="ИЗМНЗП_АТЧ">#REF!</definedName>
    <definedName name="ии" localSheetId="1">#REF!</definedName>
    <definedName name="ии" localSheetId="0">#REF!</definedName>
    <definedName name="ии">#REF!</definedName>
    <definedName name="йй" localSheetId="1">'Приложение 1 (2)'!йй</definedName>
    <definedName name="йй">[0]!йй</definedName>
    <definedName name="ййййййййййййй" localSheetId="1">'Приложение 1 (2)'!ййййййййййййй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0">#REF!</definedName>
    <definedName name="ИТВСП">#REF!</definedName>
    <definedName name="ИТСЫР" localSheetId="1">#REF!</definedName>
    <definedName name="ИТСЫР" localSheetId="0">#REF!</definedName>
    <definedName name="ИТСЫР">#REF!</definedName>
    <definedName name="ИТТР" localSheetId="1">#REF!</definedName>
    <definedName name="ИТТР" localSheetId="0">#REF!</definedName>
    <definedName name="ИТТР">#REF!</definedName>
    <definedName name="ИТЭН" localSheetId="1">#REF!</definedName>
    <definedName name="ИТЭН" localSheetId="0">#REF!</definedName>
    <definedName name="ИТЭН">#REF!</definedName>
    <definedName name="ЙЦУ" localSheetId="1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0">#REF!</definedName>
    <definedName name="июль">#REF!</definedName>
    <definedName name="ИЮН_РУБ" localSheetId="1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0">#REF!</definedName>
    <definedName name="ИЮН_ТОН">#REF!</definedName>
    <definedName name="июнь" localSheetId="1">#REF!</definedName>
    <definedName name="июнь" localSheetId="0">#REF!</definedName>
    <definedName name="июнь">#REF!</definedName>
    <definedName name="к" localSheetId="1">'Приложение 1 (2)'!к</definedName>
    <definedName name="к">[0]!к</definedName>
    <definedName name="К_СЫР" localSheetId="1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0">#REF!</definedName>
    <definedName name="КВ1_РУБ">#REF!</definedName>
    <definedName name="КВ1_ТОН" localSheetId="1">#REF!</definedName>
    <definedName name="КВ1_ТОН" localSheetId="0">#REF!</definedName>
    <definedName name="КВ1_ТОН">#REF!</definedName>
    <definedName name="КВ2_РУБ" localSheetId="1">#REF!</definedName>
    <definedName name="КВ2_РУБ" localSheetId="0">#REF!</definedName>
    <definedName name="КВ2_РУБ">#REF!</definedName>
    <definedName name="КВ2_ТОН" localSheetId="1">#REF!</definedName>
    <definedName name="КВ2_ТОН" localSheetId="0">#REF!</definedName>
    <definedName name="КВ2_ТОН">#REF!</definedName>
    <definedName name="КВ3_РУБ" localSheetId="1">#REF!</definedName>
    <definedName name="КВ3_РУБ" localSheetId="0">#REF!</definedName>
    <definedName name="КВ3_РУБ">#REF!</definedName>
    <definedName name="КВ3_ТОН" localSheetId="1">#REF!</definedName>
    <definedName name="КВ3_ТОН" localSheetId="0">#REF!</definedName>
    <definedName name="КВ3_ТОН">#REF!</definedName>
    <definedName name="КВ4_РУБ" localSheetId="1">#REF!</definedName>
    <definedName name="КВ4_РУБ" localSheetId="0">#REF!</definedName>
    <definedName name="КВ4_РУБ">#REF!</definedName>
    <definedName name="КВ4_ТОН" localSheetId="1">#REF!</definedName>
    <definedName name="КВ4_ТОН" localSheetId="0">#REF!</definedName>
    <definedName name="КВ4_ТОН">#REF!</definedName>
    <definedName name="ке" localSheetId="1">'Приложение 1 (2)'!ке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0">#REF!</definedName>
    <definedName name="код">#REF!</definedName>
    <definedName name="код1" localSheetId="1">#REF!</definedName>
    <definedName name="код1" localSheetId="0">#REF!</definedName>
    <definedName name="код1">#REF!</definedName>
    <definedName name="КОК_ПРОК" localSheetId="1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0">#REF!</definedName>
    <definedName name="коэф_пек">#REF!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П" localSheetId="1">#REF!</definedName>
    <definedName name="КПП" localSheetId="0">#REF!</definedName>
    <definedName name="КПП">#REF!</definedName>
    <definedName name="кр" localSheetId="1">#REF!</definedName>
    <definedName name="кр" localSheetId="0">#REF!</definedName>
    <definedName name="кр">#REF!</definedName>
    <definedName name="КР_" localSheetId="1">#REF!</definedName>
    <definedName name="КР_" localSheetId="0">#REF!</definedName>
    <definedName name="КР_">#REF!</definedName>
    <definedName name="КР_10" localSheetId="1">#REF!</definedName>
    <definedName name="КР_10" localSheetId="0">#REF!</definedName>
    <definedName name="КР_10">#REF!</definedName>
    <definedName name="КР_2ЦЕХ" localSheetId="1">#REF!</definedName>
    <definedName name="КР_2ЦЕХ" localSheetId="0">#REF!</definedName>
    <definedName name="КР_2ЦЕХ">#REF!</definedName>
    <definedName name="КР_7" localSheetId="1">#REF!</definedName>
    <definedName name="КР_7" localSheetId="0">#REF!</definedName>
    <definedName name="КР_7">#REF!</definedName>
    <definedName name="КР_8" localSheetId="1">#REF!</definedName>
    <definedName name="КР_8" localSheetId="0">#REF!</definedName>
    <definedName name="КР_8">#REF!</definedName>
    <definedName name="кр_до165" localSheetId="1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0">#REF!</definedName>
    <definedName name="КР_ОБАН">#REF!</definedName>
    <definedName name="кр_с8б" localSheetId="1">#REF!</definedName>
    <definedName name="кр_с8б" localSheetId="0">#REF!</definedName>
    <definedName name="кр_с8б">#REF!</definedName>
    <definedName name="КР_С8БМ" localSheetId="1">#REF!</definedName>
    <definedName name="КР_С8БМ" localSheetId="0">#REF!</definedName>
    <definedName name="КР_С8БМ">#REF!</definedName>
    <definedName name="КР_СУМ" localSheetId="1">#REF!</definedName>
    <definedName name="КР_СУМ" localSheetId="0">#REF!</definedName>
    <definedName name="КР_СУМ">#REF!</definedName>
    <definedName name="КР_Ф" localSheetId="1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0">#REF!</definedName>
    <definedName name="кур">#REF!</definedName>
    <definedName name="Курс" localSheetId="1">#REF!</definedName>
    <definedName name="Курс" localSheetId="0">#REF!</definedName>
    <definedName name="Курс">#REF!</definedName>
    <definedName name="КурсУЕ" localSheetId="1">#REF!</definedName>
    <definedName name="КурсУЕ" localSheetId="0">#REF!</definedName>
    <definedName name="КурсУЕ">#REF!</definedName>
    <definedName name="л" localSheetId="1">'Приложение 1 (2)'!л</definedName>
    <definedName name="л">[0]!л</definedName>
    <definedName name="ЛИГ_АЛ_М" localSheetId="1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(2)'!м</definedName>
    <definedName name="м">[0]!м</definedName>
    <definedName name="МАГНИЙ" localSheetId="1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0">#REF!</definedName>
    <definedName name="май">#REF!</definedName>
    <definedName name="МАЙ_РУБ" localSheetId="1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0">#REF!</definedName>
    <definedName name="МЕД">#REF!</definedName>
    <definedName name="МЕД_" localSheetId="1">#REF!</definedName>
    <definedName name="МЕД_" localSheetId="0">#REF!</definedName>
    <definedName name="МЕД_">#REF!</definedName>
    <definedName name="МЕЛ_СУМ" localSheetId="1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0">[20]Калькуляции!#REF!</definedName>
    <definedName name="МС9_ТОН">[20]Калькуляции!#REF!</definedName>
    <definedName name="мым" localSheetId="1">'Приложение 1 (2)'!мым</definedName>
    <definedName name="мым">[0]!мым</definedName>
    <definedName name="н" localSheetId="1">'Приложение 1 (2)'!н</definedName>
    <definedName name="н">[0]!н</definedName>
    <definedName name="Н_2ЦЕХ_СКАЛ" localSheetId="1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0">#REF!</definedName>
    <definedName name="Н_ВАЛФ">#REF!</definedName>
    <definedName name="Н_ВГР" localSheetId="1">#REF!</definedName>
    <definedName name="Н_ВГР" localSheetId="0">#REF!</definedName>
    <definedName name="Н_ВГР">#REF!</definedName>
    <definedName name="Н_ВКРСВ" localSheetId="1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0">#REF!</definedName>
    <definedName name="Н_ВХЛБ">#REF!</definedName>
    <definedName name="Н_ВХЛН" localSheetId="1">#REF!</definedName>
    <definedName name="Н_ВХЛН" localSheetId="0">#REF!</definedName>
    <definedName name="Н_ВХЛН">#REF!</definedName>
    <definedName name="Н_ГИДЗ" localSheetId="1">#REF!</definedName>
    <definedName name="Н_ГИДЗ" localSheetId="0">#REF!</definedName>
    <definedName name="Н_ГИДЗ">#REF!</definedName>
    <definedName name="Н_ГЛ_ВН" localSheetId="1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0">#REF!</definedName>
    <definedName name="Н_ГЛ_ТОЛ">#REF!</definedName>
    <definedName name="Н_ГЛШ" localSheetId="1">#REF!</definedName>
    <definedName name="Н_ГЛШ" localSheetId="0">#REF!</definedName>
    <definedName name="Н_ГЛШ">#REF!</definedName>
    <definedName name="Н_ИЗВ" localSheetId="1">#REF!</definedName>
    <definedName name="Н_ИЗВ" localSheetId="0">#REF!</definedName>
    <definedName name="Н_ИЗВ">#REF!</definedName>
    <definedName name="Н_К_ПРОК" localSheetId="1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0">#REF!</definedName>
    <definedName name="Н_ОЛЕ">#REF!</definedName>
    <definedName name="Н_ПЕК" localSheetId="1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0">#REF!</definedName>
    <definedName name="Н_ПУШ">#REF!</definedName>
    <definedName name="Н_ПЫЛЬ" localSheetId="1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0">#REF!</definedName>
    <definedName name="Н_СЕРК">#REF!</definedName>
    <definedName name="Н_СКА" localSheetId="1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0">#REF!</definedName>
    <definedName name="Н_ФК">#REF!</definedName>
    <definedName name="Н_ФТК" localSheetId="1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0">#REF!</definedName>
    <definedName name="Н_ХЛНАТ">#REF!</definedName>
    <definedName name="Н_ШАРЫ" localSheetId="1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0">#REF!</definedName>
    <definedName name="НАЧП">#REF!</definedName>
    <definedName name="НАЧПЭО" localSheetId="1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0">#REF!</definedName>
    <definedName name="НВ_ЧМЖ">#REF!</definedName>
    <definedName name="НДС" localSheetId="1">#REF!</definedName>
    <definedName name="НДС" localSheetId="0">#REF!</definedName>
    <definedName name="НДС">#REF!</definedName>
    <definedName name="ндс1" localSheetId="1">#REF!</definedName>
    <definedName name="ндс1" localSheetId="0">#REF!</definedName>
    <definedName name="ндс1">#REF!</definedName>
    <definedName name="НЗП_АВЧ" localSheetId="1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0">#REF!</definedName>
    <definedName name="НН_АВЧТОВ">#REF!</definedName>
    <definedName name="нов" localSheetId="1">'Приложение 1 (2)'!нов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0">#REF!</definedName>
    <definedName name="НТ_ЧМЖ">#REF!</definedName>
    <definedName name="о" localSheetId="1">'Приложение 1 (2)'!о</definedName>
    <definedName name="о">[0]!о</definedName>
    <definedName name="об_эксп" localSheetId="1">#REF!</definedName>
    <definedName name="об_эксп" localSheetId="0">#REF!</definedName>
    <definedName name="об_эксп">#REF!</definedName>
    <definedName name="_xlnm.Print_Area" localSheetId="1">'Приложение 1 (2)'!$A$1:$E$28</definedName>
    <definedName name="_xlnm.Print_Area" localSheetId="0">'Реестр (2)'!$A$1:$N$95</definedName>
    <definedName name="_xlnm.Print_Area">#N/A</definedName>
    <definedName name="общ" localSheetId="1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0">#REF!</definedName>
    <definedName name="ОБЩИТ">#REF!</definedName>
    <definedName name="объёмы" localSheetId="1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0">#REF!</definedName>
    <definedName name="ОКТ24">#REF!</definedName>
    <definedName name="ОКТ25" localSheetId="1">#REF!</definedName>
    <definedName name="ОКТ25" localSheetId="0">#REF!</definedName>
    <definedName name="ОКТ25">#REF!</definedName>
    <definedName name="октябрь" localSheetId="1">#REF!</definedName>
    <definedName name="октябрь" localSheetId="0">#REF!</definedName>
    <definedName name="октябрь">#REF!</definedName>
    <definedName name="ОЛЕ" localSheetId="1">#REF!</definedName>
    <definedName name="ОЛЕ" localSheetId="0">#REF!</definedName>
    <definedName name="ОЛЕ">#REF!</definedName>
    <definedName name="он" localSheetId="1">#REF!</definedName>
    <definedName name="он" localSheetId="0">#REF!</definedName>
    <definedName name="он">#REF!</definedName>
    <definedName name="оо" localSheetId="1">#REF!</definedName>
    <definedName name="оо" localSheetId="0">#REF!</definedName>
    <definedName name="оо">#REF!</definedName>
    <definedName name="ОС_АЛ_Ф" localSheetId="1">#REF!</definedName>
    <definedName name="ОС_АЛ_Ф" localSheetId="0">#REF!</definedName>
    <definedName name="ОС_АЛ_Ф">#REF!</definedName>
    <definedName name="ОС_АН_Б" localSheetId="1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0">#REF!</definedName>
    <definedName name="ОС_БАР">#REF!</definedName>
    <definedName name="ОС_ГИД" localSheetId="1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0">#REF!</definedName>
    <definedName name="ОС_ГЛ_Т">#REF!</definedName>
    <definedName name="ОС_ГЛ_Ш" localSheetId="1">#REF!</definedName>
    <definedName name="ОС_ГЛ_Ш" localSheetId="0">#REF!</definedName>
    <definedName name="ОС_ГЛ_Ш">#REF!</definedName>
    <definedName name="ОС_ГР" localSheetId="1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0">#REF!</definedName>
    <definedName name="ОС_МЕД">#REF!</definedName>
    <definedName name="ОС_ОЛЕ" localSheetId="1">#REF!</definedName>
    <definedName name="ОС_ОЛЕ" localSheetId="0">#REF!</definedName>
    <definedName name="ОС_ОЛЕ">#REF!</definedName>
    <definedName name="ОС_П_УГ" localSheetId="1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0">#REF!</definedName>
    <definedName name="ОС_ТИ">#REF!</definedName>
    <definedName name="ОС_ФЛ_К" localSheetId="1">#REF!</definedName>
    <definedName name="ОС_ФЛ_К" localSheetId="0">#REF!</definedName>
    <definedName name="ОС_ФЛ_К">#REF!</definedName>
    <definedName name="ОС_ФТ_К" localSheetId="1">#REF!</definedName>
    <definedName name="ОС_ФТ_К" localSheetId="0">#REF!</definedName>
    <definedName name="ОС_ФТ_К">#REF!</definedName>
    <definedName name="ОС_ХЛ_Н" localSheetId="1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(2)'!п</definedName>
    <definedName name="п">[0]!п</definedName>
    <definedName name="П_КГ_С" localSheetId="1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0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0">#REF!</definedName>
    <definedName name="план">#REF!</definedName>
    <definedName name="план1" localSheetId="1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0">#REF!</definedName>
    <definedName name="ПОД_К">#REF!</definedName>
    <definedName name="ПОД_КО" localSheetId="1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0">#REF!</definedName>
    <definedName name="пр_э">#REF!</definedName>
    <definedName name="пр1" localSheetId="1">#REF!</definedName>
    <definedName name="пр1" localSheetId="0">#REF!</definedName>
    <definedName name="пр1">#REF!</definedName>
    <definedName name="пр2" localSheetId="1">#REF!</definedName>
    <definedName name="пр2" localSheetId="0">#REF!</definedName>
    <definedName name="пр2">#REF!</definedName>
    <definedName name="пр3" localSheetId="1">#REF!</definedName>
    <definedName name="пр3" localSheetId="0">#REF!</definedName>
    <definedName name="пр3">#REF!</definedName>
    <definedName name="Превышение">[34]Январь!$G$121:$I$121</definedName>
    <definedName name="привет" localSheetId="1">'Приложение 1 (2)'!привет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0">#REF!</definedName>
    <definedName name="ПУСКОВЫЕ">#REF!</definedName>
    <definedName name="ПУШ" localSheetId="1">#REF!</definedName>
    <definedName name="ПУШ" localSheetId="0">#REF!</definedName>
    <definedName name="ПУШ">#REF!</definedName>
    <definedName name="р" localSheetId="1">'Приложение 1 (2)'!р</definedName>
    <definedName name="р">[0]!р</definedName>
    <definedName name="работа">[40]Лист1!$Q$4:$Q$323</definedName>
    <definedName name="работы" localSheetId="1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 localSheetId="1">'Приложение 1 (2)'!ремонты2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(2)'!с</definedName>
    <definedName name="с">[0]!с</definedName>
    <definedName name="С_КАЛ" localSheetId="1">#REF!</definedName>
    <definedName name="С_КАЛ" localSheetId="0">#REF!</definedName>
    <definedName name="С_КАЛ">#REF!</definedName>
    <definedName name="С_КАУ" localSheetId="1">#REF!</definedName>
    <definedName name="С_КАУ" localSheetId="0">#REF!</definedName>
    <definedName name="С_КАУ">#REF!</definedName>
    <definedName name="С_КОДЫ" localSheetId="1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0">#REF!</definedName>
    <definedName name="С_ПУСК">#REF!</definedName>
    <definedName name="с_с_т_ф" localSheetId="1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 localSheetId="1">'Приложение 1 (2)'!сс</definedName>
    <definedName name="сс">[0]!сс</definedName>
    <definedName name="СС_АВЧ" localSheetId="1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(2)'!сссс</definedName>
    <definedName name="сссс">[0]!сссс</definedName>
    <definedName name="ссы" localSheetId="1">'Приложение 1 (2)'!ссы</definedName>
    <definedName name="ссы">[0]!ссы</definedName>
    <definedName name="ссы2" localSheetId="1">'Приложение 1 (2)'!ссы2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0">#REF!</definedName>
    <definedName name="сто">#REF!</definedName>
    <definedName name="сто_проц_ф" localSheetId="1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0">#REF!</definedName>
    <definedName name="СЫР">#REF!</definedName>
    <definedName name="СЫР_ВН" localSheetId="1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0">#REF!</definedName>
    <definedName name="СЫРА">#REF!</definedName>
    <definedName name="СЫРЬЁ" localSheetId="1">#REF!</definedName>
    <definedName name="СЫРЬЁ" localSheetId="0">#REF!</definedName>
    <definedName name="СЫРЬЁ">#REF!</definedName>
    <definedName name="т" localSheetId="1">'Приложение 1 (2)'!т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0">#REF!</definedName>
    <definedName name="ТЗР">#REF!</definedName>
    <definedName name="ТИ" localSheetId="1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0">#REF!</definedName>
    <definedName name="ТОВАРНЫЙ">#REF!</definedName>
    <definedName name="ТОЛ" localSheetId="1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 localSheetId="0">#REF!</definedName>
    <definedName name="ТР">#REF!</definedName>
    <definedName name="третий" localSheetId="1">#REF!</definedName>
    <definedName name="третий" localSheetId="0">#REF!</definedName>
    <definedName name="третий">#REF!</definedName>
    <definedName name="тт" localSheetId="1">#REF!</definedName>
    <definedName name="тт" localSheetId="0">#REF!</definedName>
    <definedName name="тт">#REF!</definedName>
    <definedName name="тэ" localSheetId="1">#REF!</definedName>
    <definedName name="тэ" localSheetId="0">#REF!</definedName>
    <definedName name="тэ">#REF!</definedName>
    <definedName name="у" localSheetId="1">'Приложение 1 (2)'!у</definedName>
    <definedName name="у">[0]!у</definedName>
    <definedName name="ук" localSheetId="1">'Приложение 1 (2)'!ук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(2)'!УП</definedName>
    <definedName name="УП">[0]!УП</definedName>
    <definedName name="УСЛУГИ_6063" localSheetId="1">[20]Калькуляции!#REF!</definedName>
    <definedName name="УСЛУГИ_6063" localSheetId="0">[20]Калькуляции!#REF!</definedName>
    <definedName name="УСЛУГИ_6063">[20]Калькуляции!#REF!</definedName>
    <definedName name="уфе" localSheetId="1">'Приложение 1 (2)'!уфе</definedName>
    <definedName name="уфе">[0]!уфе</definedName>
    <definedName name="уфэ" localSheetId="1">'Приложение 1 (2)'!уфэ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0">#REF!</definedName>
    <definedName name="факт">#REF!</definedName>
    <definedName name="факт1" localSheetId="1">#REF!</definedName>
    <definedName name="факт1" localSheetId="0">#REF!</definedName>
    <definedName name="факт1">#REF!</definedName>
    <definedName name="ФЕВ_РУБ" localSheetId="1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0">#REF!</definedName>
    <definedName name="форм">#REF!</definedName>
    <definedName name="Формат_ширина" localSheetId="1">'Приложение 1 (2)'!Формат_ширина</definedName>
    <definedName name="Формат_ширина">[0]!Формат_ширина</definedName>
    <definedName name="формулы" localSheetId="1">#REF!</definedName>
    <definedName name="формулы" localSheetId="0">#REF!</definedName>
    <definedName name="формулы">#REF!</definedName>
    <definedName name="ФТ_К" localSheetId="1">#REF!</definedName>
    <definedName name="ФТ_К" localSheetId="0">#REF!</definedName>
    <definedName name="ФТ_К">#REF!</definedName>
    <definedName name="ффф" localSheetId="1">#REF!</definedName>
    <definedName name="ффф" localSheetId="0">#REF!</definedName>
    <definedName name="ффф">#REF!</definedName>
    <definedName name="ФФФ1" localSheetId="1">#REF!</definedName>
    <definedName name="ФФФ1" localSheetId="0">#REF!</definedName>
    <definedName name="ФФФ1">#REF!</definedName>
    <definedName name="ФФФ2" localSheetId="1">#REF!</definedName>
    <definedName name="ФФФ2" localSheetId="0">#REF!</definedName>
    <definedName name="ФФФ2">#REF!</definedName>
    <definedName name="ФФФФ" localSheetId="1">#REF!</definedName>
    <definedName name="ФФФФ" localSheetId="0">#REF!</definedName>
    <definedName name="ФФФФ">#REF!</definedName>
    <definedName name="ФЫ" localSheetId="1">#REF!</definedName>
    <definedName name="ФЫ" localSheetId="0">#REF!</definedName>
    <definedName name="ФЫ">#REF!</definedName>
    <definedName name="фыв" localSheetId="1">'Приложение 1 (2)'!фыв</definedName>
    <definedName name="фыв">[0]!фыв</definedName>
    <definedName name="х" localSheetId="1">'Приложение 1 (2)'!х</definedName>
    <definedName name="х">[0]!х</definedName>
    <definedName name="ХЛ_Н" localSheetId="1">#REF!</definedName>
    <definedName name="ХЛ_Н" localSheetId="0">#REF!</definedName>
    <definedName name="ХЛ_Н">#REF!</definedName>
    <definedName name="хоз.работы">'[22]цены цехов'!$D$31</definedName>
    <definedName name="ц" localSheetId="1">'Приложение 1 (2)'!ц</definedName>
    <definedName name="ц">[0]!ц</definedName>
    <definedName name="ЦЕННЗП_АВЧ" localSheetId="1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0">#REF!</definedName>
    <definedName name="ЦЕХОВЫЕ">#REF!</definedName>
    <definedName name="ЦЕХР" localSheetId="1">#REF!</definedName>
    <definedName name="ЦЕХР" localSheetId="0">#REF!</definedName>
    <definedName name="ЦЕХР">#REF!</definedName>
    <definedName name="ЦЕХРИТ" localSheetId="1">#REF!</definedName>
    <definedName name="ЦЕХРИТ" localSheetId="0">#REF!</definedName>
    <definedName name="ЦЕХРИТ">#REF!</definedName>
    <definedName name="ЦЕХС" localSheetId="1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0">[20]Калькуляции!#REF!</definedName>
    <definedName name="ЦС_Э">[20]Калькуляции!#REF!</definedName>
    <definedName name="цу" localSheetId="1">'Приложение 1 (2)'!цу</definedName>
    <definedName name="цу">[0]!цу</definedName>
    <definedName name="ч" localSheetId="1">'Приложение 1 (2)'!ч</definedName>
    <definedName name="ч">[0]!ч</definedName>
    <definedName name="четвертый" localSheetId="1">#REF!</definedName>
    <definedName name="четвертый" localSheetId="0">#REF!</definedName>
    <definedName name="четвертый">#REF!</definedName>
    <definedName name="ш" localSheetId="1">'Приложение 1 (2)'!ш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0">#REF!</definedName>
    <definedName name="ШТАНГИ">#REF!</definedName>
    <definedName name="щ" localSheetId="1">'Приложение 1 (2)'!щ</definedName>
    <definedName name="щ">[0]!щ</definedName>
    <definedName name="ъ" localSheetId="1">#REF!</definedName>
    <definedName name="ъ" localSheetId="0">#REF!</definedName>
    <definedName name="ъ">#REF!</definedName>
    <definedName name="ы" localSheetId="1">'Приложение 1 (2)'!ы</definedName>
    <definedName name="ы">[0]!ы</definedName>
    <definedName name="ыв" localSheetId="1">'Приложение 1 (2)'!ыв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(2)'!ыыыы</definedName>
    <definedName name="ыыыы">[0]!ыыыы</definedName>
    <definedName name="ыыыыы" localSheetId="1">'Приложение 1 (2)'!ыыыыы</definedName>
    <definedName name="ыыыыы">[0]!ыыыыы</definedName>
    <definedName name="ыыыыыы" localSheetId="1">'Приложение 1 (2)'!ыыыыыы</definedName>
    <definedName name="ыыыыыы">[0]!ыыыыыы</definedName>
    <definedName name="ыыыыыыыыыыыыыыы" localSheetId="1">'Приложение 1 (2)'!ыыыыыыыыыыыыыыы</definedName>
    <definedName name="ыыыыыыыыыыыыыыы">[0]!ыыыыыыыыыыыыыыы</definedName>
    <definedName name="ь" localSheetId="1">'Приложение 1 (2)'!ь</definedName>
    <definedName name="ь">[0]!ь</definedName>
    <definedName name="ьь" localSheetId="1">#REF!</definedName>
    <definedName name="ьь" localSheetId="0">#REF!</definedName>
    <definedName name="ьь">#REF!</definedName>
    <definedName name="ььььь" localSheetId="1">'Приложение 1 (2)'!ььььь</definedName>
    <definedName name="ььььь">[0]!ььььь</definedName>
    <definedName name="э" localSheetId="1">'Приложение 1 (2)'!э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0">#REF!</definedName>
    <definedName name="ЭЭ">#REF!</definedName>
    <definedName name="ЭЭ_" localSheetId="1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0">#REF!</definedName>
    <definedName name="ЭЭ_ЗФА">#REF!</definedName>
    <definedName name="ЭЭ_Т" localSheetId="1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 localSheetId="1">'Приложение 1 (2)'!эээээээээээээээээээээ</definedName>
    <definedName name="эээээээээээээээээээээ">[0]!эээээээээээээээээээээ</definedName>
    <definedName name="ю" localSheetId="1">'Приложение 1 (2)'!ю</definedName>
    <definedName name="ю">[0]!ю</definedName>
    <definedName name="юр_тариф" localSheetId="1">#REF!</definedName>
    <definedName name="юр_тариф" localSheetId="0">#REF!</definedName>
    <definedName name="юр_тариф">#REF!</definedName>
    <definedName name="я" localSheetId="1">'Приложение 1 (2)'!я</definedName>
    <definedName name="я">[0]!я</definedName>
    <definedName name="ЯНВ_РУБ" localSheetId="1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0">#REF!</definedName>
    <definedName name="ЯНВ_ТОН">#REF!</definedName>
    <definedName name="Ярпиво2">[21]Дебиторка!$J$49</definedName>
    <definedName name="яячячыя" localSheetId="1">'Приложение 1 (2)'!яячячыя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A18" i="3" l="1"/>
  <c r="D7" i="3"/>
  <c r="D9" i="3"/>
  <c r="E7" i="3" l="1"/>
  <c r="E8" i="3"/>
  <c r="E18" i="3"/>
  <c r="D29" i="2" l="1"/>
  <c r="D24" i="2"/>
  <c r="D19" i="2"/>
  <c r="D14" i="2"/>
  <c r="C29" i="2"/>
  <c r="C24" i="2"/>
  <c r="C19" i="2"/>
  <c r="C14" i="2"/>
  <c r="J77" i="2"/>
  <c r="J76" i="2"/>
  <c r="J75" i="2"/>
  <c r="J74" i="2"/>
  <c r="J72" i="2"/>
  <c r="J71" i="2"/>
  <c r="J70" i="2"/>
  <c r="J69" i="2"/>
  <c r="J67" i="2"/>
  <c r="J66" i="2"/>
  <c r="J65" i="2"/>
  <c r="J64" i="2"/>
  <c r="J62" i="2"/>
  <c r="J61" i="2"/>
  <c r="J60" i="2"/>
  <c r="J59" i="2"/>
  <c r="J57" i="2"/>
  <c r="J56" i="2"/>
  <c r="J55" i="2"/>
  <c r="J5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J13" i="2" l="1"/>
  <c r="J12" i="2"/>
  <c r="J11" i="2"/>
  <c r="J10" i="2"/>
  <c r="J9" i="2"/>
  <c r="G53" i="2"/>
  <c r="G52" i="2"/>
  <c r="G51" i="2"/>
  <c r="G50" i="2"/>
  <c r="G49" i="2"/>
  <c r="G39" i="2"/>
  <c r="G13" i="2"/>
  <c r="G12" i="2"/>
  <c r="G11" i="2"/>
  <c r="G10" i="2"/>
  <c r="G9" i="2"/>
  <c r="E39" i="2" l="1"/>
  <c r="H39" i="2"/>
  <c r="D9" i="2"/>
  <c r="C9" i="2"/>
  <c r="E12" i="3" l="1"/>
  <c r="E9" i="3"/>
  <c r="E10" i="3"/>
  <c r="E11" i="3"/>
  <c r="E13" i="3"/>
  <c r="E14" i="3"/>
  <c r="E15" i="3"/>
  <c r="E16" i="3"/>
  <c r="E17" i="3"/>
  <c r="E6" i="3"/>
  <c r="E5" i="3"/>
  <c r="E4" i="3"/>
  <c r="D19" i="3" l="1"/>
  <c r="E19" i="3"/>
  <c r="A5" i="3"/>
  <c r="A6" i="3" s="1"/>
  <c r="H84" i="2"/>
  <c r="E84" i="2"/>
  <c r="H79" i="2"/>
  <c r="E79" i="2"/>
  <c r="H74" i="2"/>
  <c r="E74" i="2"/>
  <c r="H69" i="2"/>
  <c r="E69" i="2"/>
  <c r="H64" i="2"/>
  <c r="E64" i="2"/>
  <c r="H59" i="2"/>
  <c r="E59" i="2"/>
  <c r="H54" i="2"/>
  <c r="E54" i="2"/>
  <c r="H49" i="2"/>
  <c r="E49" i="2"/>
  <c r="H44" i="2"/>
  <c r="E44" i="2"/>
  <c r="H34" i="2"/>
  <c r="E34" i="2"/>
  <c r="H29" i="2"/>
  <c r="E33" i="2" s="1"/>
  <c r="E29" i="2"/>
  <c r="H24" i="2"/>
  <c r="E24" i="2"/>
  <c r="H19" i="2"/>
  <c r="E19" i="2"/>
  <c r="H14" i="2"/>
  <c r="E14" i="2"/>
  <c r="H9" i="2"/>
  <c r="E9" i="2"/>
  <c r="J8" i="2"/>
  <c r="G8" i="2"/>
  <c r="J7" i="2"/>
  <c r="G7" i="2"/>
  <c r="J6" i="2"/>
  <c r="G6" i="2"/>
  <c r="J5" i="2"/>
  <c r="G5" i="2"/>
  <c r="J4" i="2"/>
  <c r="G4" i="2"/>
  <c r="J3" i="2"/>
  <c r="A14" i="3" l="1"/>
  <c r="A15" i="3" s="1"/>
  <c r="A16" i="3" s="1"/>
  <c r="A17" i="3" s="1"/>
  <c r="A7" i="3"/>
  <c r="A8" i="3" s="1"/>
  <c r="A9" i="3" s="1"/>
  <c r="A10" i="3" s="1"/>
  <c r="A11" i="3" s="1"/>
  <c r="A12" i="3" s="1"/>
  <c r="A13" i="3" s="1"/>
  <c r="G3" i="2"/>
  <c r="E3" i="2" s="1"/>
  <c r="H3" i="2"/>
</calcChain>
</file>

<file path=xl/sharedStrings.xml><?xml version="1.0" encoding="utf-8"?>
<sst xmlns="http://schemas.openxmlformats.org/spreadsheetml/2006/main" count="378" uniqueCount="113">
  <si>
    <t>№ п/п</t>
  </si>
  <si>
    <t>Наименование объектов</t>
  </si>
  <si>
    <t>План шт/кВА/км</t>
  </si>
  <si>
    <t>Факт шт/кВА/км</t>
  </si>
  <si>
    <t>План, тыс. руб.</t>
  </si>
  <si>
    <t>Факт, тыс. руб.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</si>
  <si>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</si>
  <si>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</si>
  <si>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</si>
  <si>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</si>
  <si>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</si>
  <si>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</si>
  <si>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</si>
  <si>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Горсети-Проектировщик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</si>
  <si>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</si>
  <si>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</si>
  <si>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</si>
  <si>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</si>
  <si>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</si>
  <si>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Покупка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</si>
  <si>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</si>
  <si>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</si>
  <si>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</si>
  <si>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</si>
  <si>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</si>
  <si>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</si>
  <si>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</si>
  <si>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 xml:space="preserve">Договор №33 ПЗн от 28.10.2014 г. </t>
  </si>
  <si>
    <t>Системкомплекс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</si>
  <si>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</si>
  <si>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</si>
  <si>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</si>
  <si>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</si>
  <si>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</si>
  <si>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</si>
  <si>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</si>
  <si>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</si>
  <si>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</si>
  <si>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</si>
  <si>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</si>
  <si>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</si>
  <si>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</si>
  <si>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</si>
  <si>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</si>
  <si>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</si>
  <si>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Кабельно-проводниковая продукция (кабель АВБбШВ  (АВБШв), АВВГ)</t>
  </si>
  <si>
    <t xml:space="preserve">Кабельно-проводниковая продукция  (ААБл) </t>
  </si>
  <si>
    <t xml:space="preserve">Кабельно-проводниковая продукция   (СИП-4, СИП-3, СИП-2) </t>
  </si>
  <si>
    <t>Бетон М200 (В15)</t>
  </si>
  <si>
    <t>Сварочные электроды</t>
  </si>
  <si>
    <t xml:space="preserve">  </t>
  </si>
  <si>
    <t>Сварочная проволока омедненные</t>
  </si>
  <si>
    <t>Изоляторы штыревые, подвесные, опорные</t>
  </si>
  <si>
    <t>Опоры (стойки) деревянные для линий электропередач (ЛЭП)</t>
  </si>
  <si>
    <t>Грунт-преобразователь окалины и ржавчины цинкнаполненного ЦИНАР</t>
  </si>
  <si>
    <t>Арматура для соединения, защиты и подвески самонесущих и изолированных проводов 6-10-35 кВ</t>
  </si>
  <si>
    <t>Трансформаторы силовые</t>
  </si>
  <si>
    <t>Металлопрокат</t>
  </si>
  <si>
    <t>ИТОГО</t>
  </si>
  <si>
    <t>Итого 1 квартал 2016 г.</t>
  </si>
  <si>
    <t>Установка системы телемеханики и диспетчеризации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</si>
  <si>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</si>
  <si>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t>
  </si>
  <si>
    <t xml:space="preserve">Реконструкция  оборудования 35 кВ в ПС ЗПП-Т </t>
  </si>
  <si>
    <t>РП Клюевский</t>
  </si>
  <si>
    <t>Приобретение основных материалов за 1 кватрал 2016 года</t>
  </si>
  <si>
    <t>Разъединители РЕ</t>
  </si>
  <si>
    <t>КА/АПРП/16/00438 от 02.03.2016</t>
  </si>
  <si>
    <t>24-02/15ПЗ от 24.02.2016</t>
  </si>
  <si>
    <t>КА/АПРП/16/00518 от 02.03.2016</t>
  </si>
  <si>
    <t>31-03/16ПЗ 31.03.2016</t>
  </si>
  <si>
    <t>11-03/16ПЗ от 11.03.2016</t>
  </si>
  <si>
    <t>18-03/15ПЗн от 18.03.2015</t>
  </si>
  <si>
    <t>28-03/16ПЗ от 28.03.2016</t>
  </si>
  <si>
    <t>Железобетонные изделия (приставки ПТ 33-2, ПТ 43-2, блоки ФСБ 24.4.6 Л), Стойки СВ - 110-3,5</t>
  </si>
  <si>
    <t>25-02/16ПЗ от 25.02.2016</t>
  </si>
  <si>
    <t>02-03/16Р от 02.03.2016</t>
  </si>
  <si>
    <t>13-04/16ПЗн от 13.04.2016</t>
  </si>
  <si>
    <t>11-03/16ПЗн от 11.03.2016</t>
  </si>
  <si>
    <t>0</t>
  </si>
  <si>
    <t>Монтажстрой</t>
  </si>
  <si>
    <t>Договор №29-01/16ПЗн от 29.01.2016г.</t>
  </si>
  <si>
    <t>Договор №29-01/16ПЗн от 29.01.2016г</t>
  </si>
  <si>
    <t xml:space="preserve">Реестр объектов инвестиционной программы ООО "Горсети" за 2 квартал 2016 года с указанием стоимости и выделением ПИР, СМР, оборудования, материалов  и прочих расходов. </t>
  </si>
  <si>
    <t>Доп соглашение к дог № 31-03/16Р от 31.03.16 ООО МеталлСервисСибирь</t>
  </si>
  <si>
    <t>металлопрокат</t>
  </si>
  <si>
    <t>Доп соглашение к дог № 07-04/16Р от 16.04.16 ООО БССК</t>
  </si>
  <si>
    <t>Электроды</t>
  </si>
  <si>
    <t>Поставка электротехнической продукции</t>
  </si>
  <si>
    <t>Доп соглашение к дог № 08-04/16Р от 08.04.16 ООО Сибавтоматика +</t>
  </si>
  <si>
    <t>ООО Сибавтоматика +, 08-04/16Р</t>
  </si>
  <si>
    <t>Поставка металлопроката</t>
  </si>
  <si>
    <t>ООО МеталлСервисСибирь 06-04/16Р</t>
  </si>
  <si>
    <t>поставка ограничителей перенапряжения</t>
  </si>
  <si>
    <t>ООО ЭнергоЗащита, 20-04/16ПЗн</t>
  </si>
  <si>
    <t>поставка кабельной продукции</t>
  </si>
  <si>
    <t>ООО том-Электрон 07а-04/16Р</t>
  </si>
  <si>
    <t>поставка разъединителей РЕ</t>
  </si>
  <si>
    <t>Доп соглашение к дог № 26-02/16Р от 26.02.16 ООО Интант-Сибирь</t>
  </si>
  <si>
    <t>Поставка кабеля</t>
  </si>
  <si>
    <t>ООО Сибирский центр снабжения</t>
  </si>
  <si>
    <t>Доп соглашение к дог № 01-06/15Р от 01.06.15 ООО Сибирский Центр Снабжения</t>
  </si>
  <si>
    <t>Доп соглашение к дог № 20-04/16Р от 20.04.16 ООО Сибирский центр снабжения</t>
  </si>
  <si>
    <t>ООО ТД Энергокомплект</t>
  </si>
  <si>
    <t>ООО Промэко</t>
  </si>
  <si>
    <t>09-06/16Р</t>
  </si>
  <si>
    <t>08-06/16Р/Э-82</t>
  </si>
  <si>
    <t>Доп соглашение к дог № 30а-03/16Р от 30.03.16 ООО ТомТрэйд</t>
  </si>
  <si>
    <t>?</t>
  </si>
  <si>
    <t>01-03/16ПЗ от 01.03.2016</t>
  </si>
  <si>
    <t>Шина алюминивая</t>
  </si>
  <si>
    <t>18-04/16ПЗн от 18.04.2016</t>
  </si>
  <si>
    <t>26-04/16ПЗн от 26.04.2016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</si>
</sst>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10" fillId="0" borderId="0">
      <alignment horizontal="left"/>
    </xf>
  </cellStyleXfs>
  <cellXfs count="95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vertical="center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5"/>
    <xf numFmtId="0" fontId="9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4" fontId="11" fillId="0" borderId="1" xfId="5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0" borderId="1" xfId="5" applyNumberFormat="1" applyFont="1" applyBorder="1" applyAlignment="1">
      <alignment vertical="center" wrapText="1"/>
    </xf>
    <xf numFmtId="4" fontId="7" fillId="0" borderId="1" xfId="5" applyNumberFormat="1" applyFont="1" applyBorder="1" applyAlignment="1">
      <alignment horizontal="center" vertical="center" wrapText="1"/>
    </xf>
    <xf numFmtId="4" fontId="9" fillId="0" borderId="0" xfId="5" applyNumberFormat="1"/>
    <xf numFmtId="0" fontId="9" fillId="0" borderId="1" xfId="5" applyBorder="1"/>
    <xf numFmtId="4" fontId="11" fillId="0" borderId="1" xfId="5" applyNumberFormat="1" applyFont="1" applyBorder="1" applyAlignment="1">
      <alignment vertical="center" wrapText="1"/>
    </xf>
    <xf numFmtId="0" fontId="9" fillId="0" borderId="0" xfId="5" applyAlignment="1">
      <alignment horizontal="center"/>
    </xf>
    <xf numFmtId="4" fontId="7" fillId="4" borderId="1" xfId="5" applyNumberFormat="1" applyFont="1" applyFill="1" applyBorder="1" applyAlignment="1">
      <alignment horizontal="center" vertical="center" wrapText="1"/>
    </xf>
    <xf numFmtId="0" fontId="9" fillId="0" borderId="1" xfId="5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164" fontId="7" fillId="0" borderId="1" xfId="4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5" borderId="1" xfId="3" applyNumberFormat="1" applyFont="1" applyFill="1" applyBorder="1" applyAlignment="1" applyProtection="1">
      <alignment vertical="center" wrapText="1"/>
      <protection locked="0"/>
    </xf>
    <xf numFmtId="0" fontId="4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11" fillId="0" borderId="0" xfId="6" applyFont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" fontId="14" fillId="0" borderId="1" xfId="5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" fontId="7" fillId="0" borderId="0" xfId="5" applyNumberFormat="1" applyFont="1" applyBorder="1" applyAlignment="1">
      <alignment vertical="center" wrapText="1"/>
    </xf>
    <xf numFmtId="4" fontId="7" fillId="0" borderId="0" xfId="5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0" xfId="5" applyBorder="1"/>
    <xf numFmtId="0" fontId="2" fillId="0" borderId="0" xfId="5" applyFont="1" applyFill="1" applyBorder="1" applyAlignment="1">
      <alignment horizontal="left" vertical="center"/>
    </xf>
    <xf numFmtId="0" fontId="12" fillId="0" borderId="0" xfId="5" applyFont="1" applyBorder="1"/>
    <xf numFmtId="4" fontId="9" fillId="0" borderId="0" xfId="5" applyNumberFormat="1" applyBorder="1"/>
  </cellXfs>
  <cellStyles count="7">
    <cellStyle name="Обычный" xfId="0" builtinId="0"/>
    <cellStyle name="Обычный 2" xfId="1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1%20&#1082;&#1074;&#1072;&#1088;&#1090;&#1072;&#1083;%202016&#1075;\&#1055;&#1086;%20&#1055;&#1088;&#1080;&#1082;&#1072;&#1079;&#1091;%20114\&#1060;&#1086;&#1088;&#1084;&#1072;&#1090;&#1099;%20&#1087;&#1086;%20&#1082;&#1086;&#1084;&#1087;&#1072;&#1085;&#1080;&#1103;&#1084;%20&#1048;&#1055;%202016&#1075;.%201%20&#1082;&#107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2%20&#1082;&#1074;&#1072;&#1088;&#1090;&#1072;&#1083;%202016&#1075;\&#1054;&#1090;%20&#1055;&#1058;&#1054;\&#1050;&#1086;&#1087;&#1080;&#1103;%20&#1060;&#1086;&#1088;&#1084;&#1072;&#1090;&#1099;%20&#1087;&#1086;%20&#1082;&#1086;&#1084;&#1087;&#1072;&#1085;&#1080;&#1103;&#1084;%20&#1048;&#1055;%202016&#1075;.2%20&#1085;&#1072;%2028.07.2016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 приложение 9 1 кв. 2016 г."/>
      <sheetName val="приложение 13 3 кв. 2016"/>
    </sheetNames>
    <sheetDataSet>
      <sheetData sheetId="0" refreshError="1"/>
      <sheetData sheetId="1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32">
          <cell r="C32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</sheetData>
      <sheetData sheetId="2">
        <row r="22">
          <cell r="C22">
            <v>0</v>
          </cell>
          <cell r="H22">
            <v>0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приложение 7.1 2 кв.2016 г."/>
      <sheetName val="приложение 7.2 2 кв. 2016"/>
      <sheetName val=" приложение 9 2 кв. 2016 г."/>
      <sheetName val=" приложение 9 1 кв. 2016 г."/>
      <sheetName val="приложение 13 1 кв. 2016"/>
      <sheetName val="приложение 13 2 кв. 2016"/>
    </sheetNames>
    <sheetDataSet>
      <sheetData sheetId="0"/>
      <sheetData sheetId="1"/>
      <sheetData sheetId="2"/>
      <sheetData sheetId="3">
        <row r="23">
          <cell r="C23">
            <v>0.26845072800000003</v>
          </cell>
          <cell r="D23">
            <v>0</v>
          </cell>
          <cell r="E23">
            <v>7.0482272000000012E-2</v>
          </cell>
          <cell r="F23">
            <v>0.18653527200000003</v>
          </cell>
          <cell r="G23">
            <v>1.1433184000000002E-2</v>
          </cell>
          <cell r="H23">
            <v>0.26933235</v>
          </cell>
          <cell r="I23">
            <v>0</v>
          </cell>
          <cell r="J23">
            <v>0.11425188</v>
          </cell>
          <cell r="K23">
            <v>0.15508047</v>
          </cell>
          <cell r="L23">
            <v>0</v>
          </cell>
        </row>
        <row r="24">
          <cell r="C24">
            <v>1.3243194050000002</v>
          </cell>
          <cell r="D24">
            <v>0</v>
          </cell>
          <cell r="E24">
            <v>0.10946135600000013</v>
          </cell>
          <cell r="F24">
            <v>1.1331557700000001</v>
          </cell>
          <cell r="G24">
            <v>8.1702279000000003E-2</v>
          </cell>
          <cell r="H24">
            <v>1.32002423</v>
          </cell>
          <cell r="I24">
            <v>0</v>
          </cell>
          <cell r="J24">
            <v>0.13883474000000001</v>
          </cell>
          <cell r="K24">
            <v>1.18118949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4.3671822479999997E-2</v>
          </cell>
          <cell r="D27">
            <v>0</v>
          </cell>
          <cell r="E27">
            <v>1.0742632560000001E-2</v>
          </cell>
          <cell r="F27">
            <v>3.251997936E-2</v>
          </cell>
          <cell r="G27">
            <v>4.0921056000000001E-4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</sheetData>
      <sheetData sheetId="4">
        <row r="24">
          <cell r="D24">
            <v>20</v>
          </cell>
          <cell r="I24">
            <v>20</v>
          </cell>
        </row>
        <row r="25">
          <cell r="D25">
            <v>67</v>
          </cell>
          <cell r="I25">
            <v>67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  <cell r="I27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5"/>
  <sheetViews>
    <sheetView topLeftCell="B14" zoomScale="86" zoomScaleNormal="86" zoomScaleSheetLayoutView="87" workbookViewId="0">
      <pane xSplit="1" topLeftCell="C1" activePane="topRight" state="frozen"/>
      <selection activeCell="B1" sqref="B1"/>
      <selection pane="topRight" activeCell="D93" sqref="D93"/>
    </sheetView>
  </sheetViews>
  <sheetFormatPr defaultColWidth="9.140625" defaultRowHeight="12.75" x14ac:dyDescent="0.2"/>
  <cols>
    <col min="1" max="1" width="6.140625" style="1" customWidth="1"/>
    <col min="2" max="2" width="39.7109375" style="1" customWidth="1"/>
    <col min="3" max="3" width="14.85546875" style="1" customWidth="1"/>
    <col min="4" max="4" width="14.42578125" style="1" customWidth="1"/>
    <col min="5" max="5" width="13.42578125" style="1" customWidth="1"/>
    <col min="6" max="6" width="12.5703125" style="1" customWidth="1"/>
    <col min="7" max="7" width="13.85546875" style="18" customWidth="1"/>
    <col min="8" max="8" width="11.85546875" style="1" customWidth="1"/>
    <col min="9" max="9" width="13.85546875" style="1" customWidth="1"/>
    <col min="10" max="10" width="12.140625" style="35" customWidth="1"/>
    <col min="11" max="11" width="29.5703125" style="1" hidden="1" customWidth="1"/>
    <col min="12" max="12" width="23.140625" style="1" hidden="1" customWidth="1"/>
    <col min="13" max="13" width="0" style="1" hidden="1" customWidth="1"/>
    <col min="14" max="14" width="39.5703125" style="36" customWidth="1"/>
    <col min="15" max="16" width="9.140625" style="1"/>
    <col min="17" max="17" width="29.5703125" style="1" customWidth="1"/>
    <col min="18" max="16384" width="9.140625" style="1"/>
  </cols>
  <sheetData>
    <row r="1" spans="1:15" ht="45" customHeight="1" x14ac:dyDescent="0.2">
      <c r="B1" s="79" t="s">
        <v>83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ht="51.7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80" t="s">
        <v>4</v>
      </c>
      <c r="F2" s="80"/>
      <c r="G2" s="80"/>
      <c r="H2" s="80" t="s">
        <v>5</v>
      </c>
      <c r="I2" s="80"/>
      <c r="J2" s="80"/>
      <c r="K2" s="4" t="s">
        <v>6</v>
      </c>
      <c r="L2" s="2" t="s">
        <v>7</v>
      </c>
      <c r="N2" s="4" t="s">
        <v>8</v>
      </c>
    </row>
    <row r="3" spans="1:15" ht="25.5" customHeight="1" x14ac:dyDescent="0.2">
      <c r="A3" s="81"/>
      <c r="B3" s="81" t="s">
        <v>59</v>
      </c>
      <c r="C3" s="80"/>
      <c r="D3" s="80"/>
      <c r="E3" s="82">
        <f>G3</f>
        <v>6406.1648573922912</v>
      </c>
      <c r="F3" s="5" t="s">
        <v>9</v>
      </c>
      <c r="G3" s="6">
        <f>(G4+G5+G6+G8+G7)</f>
        <v>6406.1648573922912</v>
      </c>
      <c r="H3" s="82">
        <f>SUM(H9:H89)</f>
        <v>6331.2556299999997</v>
      </c>
      <c r="I3" s="5" t="s">
        <v>9</v>
      </c>
      <c r="J3" s="6">
        <f t="shared" ref="J3:J8" si="0">SUMIF($I$9:$I$89,I3,$J$9:$J$89)</f>
        <v>6331.2556299999997</v>
      </c>
      <c r="K3" s="8"/>
      <c r="L3" s="80"/>
      <c r="N3" s="9"/>
    </row>
    <row r="4" spans="1:15" ht="22.5" customHeight="1" x14ac:dyDescent="0.2">
      <c r="A4" s="81"/>
      <c r="B4" s="81"/>
      <c r="C4" s="80"/>
      <c r="D4" s="80"/>
      <c r="E4" s="82"/>
      <c r="F4" s="10" t="s">
        <v>10</v>
      </c>
      <c r="G4" s="6">
        <f>SUMIF($F$9:$F$89,F4,$G$9:$G$89)</f>
        <v>312.0379468540749</v>
      </c>
      <c r="H4" s="82"/>
      <c r="I4" s="10" t="s">
        <v>10</v>
      </c>
      <c r="J4" s="6">
        <f t="shared" si="0"/>
        <v>282.44</v>
      </c>
      <c r="K4" s="8" t="s">
        <v>11</v>
      </c>
      <c r="L4" s="80"/>
      <c r="N4" s="9" t="s">
        <v>12</v>
      </c>
      <c r="O4" s="1" t="s">
        <v>13</v>
      </c>
    </row>
    <row r="5" spans="1:15" ht="25.5" customHeight="1" x14ac:dyDescent="0.2">
      <c r="A5" s="81"/>
      <c r="B5" s="81"/>
      <c r="C5" s="80"/>
      <c r="D5" s="80"/>
      <c r="E5" s="82"/>
      <c r="F5" s="10" t="s">
        <v>14</v>
      </c>
      <c r="G5" s="53">
        <f>SUMIF($F$9:$F$89,F5,$G$9:$G$89)</f>
        <v>1185.7619877922589</v>
      </c>
      <c r="H5" s="82"/>
      <c r="I5" s="10" t="s">
        <v>14</v>
      </c>
      <c r="J5" s="6">
        <f t="shared" si="0"/>
        <v>2865.88877</v>
      </c>
      <c r="K5" s="11" t="s">
        <v>15</v>
      </c>
      <c r="L5" s="80"/>
      <c r="N5" s="12" t="s">
        <v>81</v>
      </c>
      <c r="O5" s="1" t="s">
        <v>80</v>
      </c>
    </row>
    <row r="6" spans="1:15" ht="33" customHeight="1" x14ac:dyDescent="0.2">
      <c r="A6" s="81"/>
      <c r="B6" s="81"/>
      <c r="C6" s="80"/>
      <c r="D6" s="80"/>
      <c r="E6" s="82"/>
      <c r="F6" s="5" t="s">
        <v>16</v>
      </c>
      <c r="G6" s="53">
        <f>SUMIF($F$9:$F$89,F6,$G$9:$G$89)</f>
        <v>4167.7818711535565</v>
      </c>
      <c r="H6" s="82"/>
      <c r="I6" s="5" t="s">
        <v>16</v>
      </c>
      <c r="J6" s="6">
        <f t="shared" si="0"/>
        <v>3182.92686</v>
      </c>
      <c r="K6" s="8" t="s">
        <v>17</v>
      </c>
      <c r="L6" s="80"/>
      <c r="N6" s="9" t="s">
        <v>17</v>
      </c>
    </row>
    <row r="7" spans="1:15" ht="15.6" customHeight="1" x14ac:dyDescent="0.2">
      <c r="A7" s="81"/>
      <c r="B7" s="81"/>
      <c r="C7" s="80"/>
      <c r="D7" s="80"/>
      <c r="E7" s="82"/>
      <c r="F7" s="5" t="s">
        <v>18</v>
      </c>
      <c r="G7" s="6">
        <f>SUMIF($F$9:$F$89,F7,$G$9:$G$89)</f>
        <v>740.58305159240115</v>
      </c>
      <c r="H7" s="82"/>
      <c r="I7" s="5" t="s">
        <v>18</v>
      </c>
      <c r="J7" s="6">
        <f t="shared" si="0"/>
        <v>0</v>
      </c>
      <c r="K7" s="8"/>
      <c r="L7" s="3"/>
      <c r="N7" s="9"/>
    </row>
    <row r="8" spans="1:15" ht="15.75" customHeight="1" x14ac:dyDescent="0.2">
      <c r="A8" s="81"/>
      <c r="B8" s="81"/>
      <c r="C8" s="80"/>
      <c r="D8" s="80"/>
      <c r="E8" s="82"/>
      <c r="F8" s="13" t="s">
        <v>19</v>
      </c>
      <c r="G8" s="6">
        <f>SUMIF($F$9:$F$89,F8,$G$9:$G$89)</f>
        <v>0</v>
      </c>
      <c r="H8" s="82"/>
      <c r="I8" s="13" t="s">
        <v>19</v>
      </c>
      <c r="J8" s="6">
        <f t="shared" si="0"/>
        <v>0</v>
      </c>
      <c r="K8" s="14" t="s">
        <v>20</v>
      </c>
      <c r="L8" s="3"/>
      <c r="N8" s="15"/>
    </row>
    <row r="9" spans="1:15" s="18" customFormat="1" ht="18.75" hidden="1" customHeight="1" x14ac:dyDescent="0.2">
      <c r="A9" s="57">
        <v>1</v>
      </c>
      <c r="B9" s="78" t="s">
        <v>60</v>
      </c>
      <c r="C9" s="71">
        <f>'[43] приложение 9 1 кв. 2016 г.'!$C$22</f>
        <v>0</v>
      </c>
      <c r="D9" s="71">
        <f>'[43] приложение 9 1 кв. 2016 г.'!$H$22</f>
        <v>0</v>
      </c>
      <c r="E9" s="59">
        <f>G9</f>
        <v>0</v>
      </c>
      <c r="F9" s="5" t="s">
        <v>9</v>
      </c>
      <c r="G9" s="5">
        <f>'[43]приложение 7.2 1 кв. 2016'!$C$21</f>
        <v>0</v>
      </c>
      <c r="H9" s="59">
        <f>J9</f>
        <v>0</v>
      </c>
      <c r="I9" s="5" t="s">
        <v>9</v>
      </c>
      <c r="J9" s="6">
        <f>'[43]приложение 7.2 1 кв. 2016'!$H$21</f>
        <v>0</v>
      </c>
      <c r="K9" s="17"/>
      <c r="L9" s="71"/>
      <c r="N9" s="19"/>
    </row>
    <row r="10" spans="1:15" s="18" customFormat="1" hidden="1" x14ac:dyDescent="0.2">
      <c r="A10" s="57"/>
      <c r="B10" s="78"/>
      <c r="C10" s="71"/>
      <c r="D10" s="71"/>
      <c r="E10" s="59"/>
      <c r="F10" s="10" t="s">
        <v>10</v>
      </c>
      <c r="G10" s="5">
        <f>'[43]приложение 7.2 1 кв. 2016'!$D$21</f>
        <v>0</v>
      </c>
      <c r="H10" s="59"/>
      <c r="I10" s="10" t="s">
        <v>10</v>
      </c>
      <c r="J10" s="6">
        <f>'[43]приложение 7.2 1 кв. 2016'!$I$21</f>
        <v>0</v>
      </c>
      <c r="K10" s="8"/>
      <c r="L10" s="71"/>
      <c r="N10" s="9"/>
    </row>
    <row r="11" spans="1:15" s="18" customFormat="1" hidden="1" x14ac:dyDescent="0.2">
      <c r="A11" s="57"/>
      <c r="B11" s="78"/>
      <c r="C11" s="71"/>
      <c r="D11" s="71"/>
      <c r="E11" s="59"/>
      <c r="F11" s="10" t="s">
        <v>14</v>
      </c>
      <c r="G11" s="5">
        <f>'[43]приложение 7.2 1 кв. 2016'!$E$21</f>
        <v>0</v>
      </c>
      <c r="H11" s="59"/>
      <c r="I11" s="10" t="s">
        <v>14</v>
      </c>
      <c r="J11" s="6">
        <f>'[43]приложение 7.2 1 кв. 2016'!$J$21</f>
        <v>0</v>
      </c>
      <c r="K11" s="11" t="s">
        <v>22</v>
      </c>
      <c r="L11" s="71"/>
      <c r="N11" s="12" t="s">
        <v>81</v>
      </c>
    </row>
    <row r="12" spans="1:15" s="18" customFormat="1" ht="25.5" hidden="1" x14ac:dyDescent="0.2">
      <c r="A12" s="57"/>
      <c r="B12" s="78"/>
      <c r="C12" s="71"/>
      <c r="D12" s="71"/>
      <c r="E12" s="59"/>
      <c r="F12" s="5" t="s">
        <v>16</v>
      </c>
      <c r="G12" s="5">
        <f>'[43]приложение 7.2 1 кв. 2016'!$F$21</f>
        <v>0</v>
      </c>
      <c r="H12" s="59"/>
      <c r="I12" s="5" t="s">
        <v>16</v>
      </c>
      <c r="J12" s="6">
        <f>'[43]приложение 7.2 1 кв. 2016'!$K$21</f>
        <v>0</v>
      </c>
      <c r="K12" s="11"/>
      <c r="L12" s="71"/>
      <c r="N12" s="9" t="s">
        <v>17</v>
      </c>
    </row>
    <row r="13" spans="1:15" s="18" customFormat="1" ht="27.75" hidden="1" customHeight="1" x14ac:dyDescent="0.2">
      <c r="A13" s="57"/>
      <c r="B13" s="78"/>
      <c r="C13" s="71"/>
      <c r="D13" s="71"/>
      <c r="E13" s="59"/>
      <c r="F13" s="20" t="s">
        <v>18</v>
      </c>
      <c r="G13" s="5">
        <f>'[43]приложение 7.2 1 кв. 2016'!$G$21</f>
        <v>0</v>
      </c>
      <c r="H13" s="59"/>
      <c r="I13" s="20" t="s">
        <v>18</v>
      </c>
      <c r="J13" s="6">
        <f>'[43]приложение 7.2 1 кв. 2016'!$L$21</f>
        <v>0</v>
      </c>
      <c r="K13" s="17" t="s">
        <v>17</v>
      </c>
      <c r="L13" s="71"/>
      <c r="N13" s="19"/>
    </row>
    <row r="14" spans="1:15" s="18" customFormat="1" ht="17.25" customHeight="1" x14ac:dyDescent="0.2">
      <c r="A14" s="57">
        <v>2</v>
      </c>
      <c r="B14" s="75" t="s">
        <v>21</v>
      </c>
      <c r="C14" s="71">
        <f>'[44] приложение 9 2 кв. 2016 г.'!$D$24</f>
        <v>20</v>
      </c>
      <c r="D14" s="71">
        <f>'[44] приложение 9 2 кв. 2016 г.'!$I$24</f>
        <v>20</v>
      </c>
      <c r="E14" s="59">
        <f>G14</f>
        <v>268.45072800000003</v>
      </c>
      <c r="F14" s="5" t="s">
        <v>9</v>
      </c>
      <c r="G14" s="5">
        <f>'[44]приложение 7.2 2 кв. 2016'!$C$23*1000</f>
        <v>268.45072800000003</v>
      </c>
      <c r="H14" s="59">
        <f>J14</f>
        <v>269.33235000000002</v>
      </c>
      <c r="I14" s="5" t="s">
        <v>9</v>
      </c>
      <c r="J14" s="6">
        <f>'[44]приложение 7.2 2 кв. 2016'!$H$23*1000</f>
        <v>269.33235000000002</v>
      </c>
      <c r="K14" s="11"/>
      <c r="L14" s="71"/>
      <c r="N14" s="12"/>
    </row>
    <row r="15" spans="1:15" s="18" customFormat="1" x14ac:dyDescent="0.2">
      <c r="A15" s="57"/>
      <c r="B15" s="76"/>
      <c r="C15" s="71"/>
      <c r="D15" s="71"/>
      <c r="E15" s="59"/>
      <c r="F15" s="10" t="s">
        <v>10</v>
      </c>
      <c r="G15" s="7">
        <f>'[44]приложение 7.2 2 кв. 2016'!$D$23*1000</f>
        <v>0</v>
      </c>
      <c r="H15" s="59"/>
      <c r="I15" s="10" t="s">
        <v>10</v>
      </c>
      <c r="J15" s="6">
        <f>'[44]приложение 7.2 2 кв. 2016'!$I$23*1000</f>
        <v>0</v>
      </c>
      <c r="K15" s="8"/>
      <c r="L15" s="71"/>
      <c r="N15" s="9"/>
    </row>
    <row r="16" spans="1:15" s="18" customFormat="1" x14ac:dyDescent="0.2">
      <c r="A16" s="57"/>
      <c r="B16" s="76"/>
      <c r="C16" s="71"/>
      <c r="D16" s="71"/>
      <c r="E16" s="59"/>
      <c r="F16" s="10" t="s">
        <v>14</v>
      </c>
      <c r="G16" s="7">
        <f>'[44]приложение 7.2 2 кв. 2016'!$E$23*1000</f>
        <v>70.482272000000009</v>
      </c>
      <c r="H16" s="59"/>
      <c r="I16" s="10" t="s">
        <v>14</v>
      </c>
      <c r="J16" s="6">
        <f>'[44]приложение 7.2 2 кв. 2016'!$J$23*1000</f>
        <v>114.25188</v>
      </c>
      <c r="K16" s="11" t="s">
        <v>22</v>
      </c>
      <c r="L16" s="71"/>
      <c r="N16" s="12" t="s">
        <v>81</v>
      </c>
    </row>
    <row r="17" spans="1:17" s="18" customFormat="1" ht="25.5" x14ac:dyDescent="0.2">
      <c r="A17" s="57"/>
      <c r="B17" s="76"/>
      <c r="C17" s="71"/>
      <c r="D17" s="71"/>
      <c r="E17" s="59"/>
      <c r="F17" s="5" t="s">
        <v>16</v>
      </c>
      <c r="G17" s="7">
        <f>'[44]приложение 7.2 2 кв. 2016'!$F$23*1000</f>
        <v>186.53527200000002</v>
      </c>
      <c r="H17" s="59"/>
      <c r="I17" s="5" t="s">
        <v>16</v>
      </c>
      <c r="J17" s="6">
        <f>'[44]приложение 7.2 2 кв. 2016'!$K$23*1000</f>
        <v>155.08046999999999</v>
      </c>
      <c r="K17" s="11"/>
      <c r="L17" s="71"/>
      <c r="N17" s="9" t="s">
        <v>17</v>
      </c>
    </row>
    <row r="18" spans="1:17" s="18" customFormat="1" ht="27" customHeight="1" x14ac:dyDescent="0.2">
      <c r="A18" s="57"/>
      <c r="B18" s="77"/>
      <c r="C18" s="71"/>
      <c r="D18" s="71"/>
      <c r="E18" s="59"/>
      <c r="F18" s="20" t="s">
        <v>18</v>
      </c>
      <c r="G18" s="7">
        <f>'[44]приложение 7.2 2 кв. 2016'!$G$23*1000</f>
        <v>11.433184000000002</v>
      </c>
      <c r="H18" s="59"/>
      <c r="I18" s="20" t="s">
        <v>18</v>
      </c>
      <c r="J18" s="6">
        <f>'[44]приложение 7.2 2 кв. 2016'!$L$23*1000</f>
        <v>0</v>
      </c>
      <c r="K18" s="17" t="s">
        <v>17</v>
      </c>
      <c r="L18" s="71"/>
      <c r="N18" s="19"/>
    </row>
    <row r="19" spans="1:17" s="18" customFormat="1" x14ac:dyDescent="0.2">
      <c r="A19" s="57">
        <v>3</v>
      </c>
      <c r="B19" s="60" t="s">
        <v>23</v>
      </c>
      <c r="C19" s="71">
        <f>'[44] приложение 9 2 кв. 2016 г.'!$D$25</f>
        <v>67</v>
      </c>
      <c r="D19" s="71">
        <f>'[44] приложение 9 2 кв. 2016 г.'!$I$25</f>
        <v>67</v>
      </c>
      <c r="E19" s="59">
        <f>G19</f>
        <v>1324.3194050000002</v>
      </c>
      <c r="F19" s="5" t="s">
        <v>9</v>
      </c>
      <c r="G19" s="5">
        <f>'[44]приложение 7.2 2 кв. 2016'!$C$24*1000</f>
        <v>1324.3194050000002</v>
      </c>
      <c r="H19" s="59">
        <f>J19</f>
        <v>1320.02423</v>
      </c>
      <c r="I19" s="5" t="s">
        <v>9</v>
      </c>
      <c r="J19" s="6">
        <f>'[44]приложение 7.2 2 кв. 2016'!$H$24*1000</f>
        <v>1320.02423</v>
      </c>
      <c r="K19" s="11"/>
      <c r="L19" s="71"/>
      <c r="N19" s="12"/>
    </row>
    <row r="20" spans="1:17" s="18" customFormat="1" x14ac:dyDescent="0.2">
      <c r="A20" s="57"/>
      <c r="B20" s="60"/>
      <c r="C20" s="71"/>
      <c r="D20" s="71"/>
      <c r="E20" s="59"/>
      <c r="F20" s="10" t="s">
        <v>10</v>
      </c>
      <c r="G20" s="5">
        <f>'[44]приложение 7.2 2 кв. 2016'!$D$24*1000</f>
        <v>0</v>
      </c>
      <c r="H20" s="59"/>
      <c r="I20" s="10" t="s">
        <v>10</v>
      </c>
      <c r="J20" s="6">
        <f>'[44]приложение 7.2 2 кв. 2016'!$I$24*1000</f>
        <v>0</v>
      </c>
      <c r="K20" s="8"/>
      <c r="L20" s="71"/>
      <c r="N20" s="9"/>
    </row>
    <row r="21" spans="1:17" s="18" customFormat="1" x14ac:dyDescent="0.2">
      <c r="A21" s="57"/>
      <c r="B21" s="60"/>
      <c r="C21" s="71"/>
      <c r="D21" s="71"/>
      <c r="E21" s="59"/>
      <c r="F21" s="10" t="s">
        <v>14</v>
      </c>
      <c r="G21" s="5">
        <f>'[44]приложение 7.2 2 кв. 2016'!$E$24*1000</f>
        <v>109.46135600000014</v>
      </c>
      <c r="H21" s="59"/>
      <c r="I21" s="10" t="s">
        <v>14</v>
      </c>
      <c r="J21" s="6">
        <f>'[44]приложение 7.2 2 кв. 2016'!$J$24*1000</f>
        <v>138.83474000000001</v>
      </c>
      <c r="K21" s="11" t="s">
        <v>22</v>
      </c>
      <c r="L21" s="71"/>
      <c r="N21" s="12" t="s">
        <v>81</v>
      </c>
    </row>
    <row r="22" spans="1:17" s="18" customFormat="1" ht="25.5" x14ac:dyDescent="0.2">
      <c r="A22" s="57"/>
      <c r="B22" s="60"/>
      <c r="C22" s="71"/>
      <c r="D22" s="71"/>
      <c r="E22" s="59"/>
      <c r="F22" s="5" t="s">
        <v>16</v>
      </c>
      <c r="G22" s="5">
        <f>'[44]приложение 7.2 2 кв. 2016'!$F$24*1000</f>
        <v>1133.1557700000001</v>
      </c>
      <c r="H22" s="59"/>
      <c r="I22" s="5" t="s">
        <v>16</v>
      </c>
      <c r="J22" s="6">
        <f>'[44]приложение 7.2 2 кв. 2016'!$K$24*1000</f>
        <v>1181.18949</v>
      </c>
      <c r="K22" s="11"/>
      <c r="L22" s="72"/>
      <c r="N22" s="9" t="s">
        <v>17</v>
      </c>
    </row>
    <row r="23" spans="1:17" s="18" customFormat="1" x14ac:dyDescent="0.2">
      <c r="A23" s="57"/>
      <c r="B23" s="60"/>
      <c r="C23" s="71"/>
      <c r="D23" s="71"/>
      <c r="E23" s="59"/>
      <c r="F23" s="20" t="s">
        <v>18</v>
      </c>
      <c r="G23" s="5">
        <f>'[44]приложение 7.2 2 кв. 2016'!$G$24*1000</f>
        <v>81.702279000000004</v>
      </c>
      <c r="H23" s="59"/>
      <c r="I23" s="20" t="s">
        <v>18</v>
      </c>
      <c r="J23" s="6">
        <f>'[44]приложение 7.2 2 кв. 2016'!$L$24*1000</f>
        <v>0</v>
      </c>
      <c r="K23" s="17" t="s">
        <v>17</v>
      </c>
      <c r="L23" s="72"/>
      <c r="N23" s="19"/>
    </row>
    <row r="24" spans="1:17" s="18" customFormat="1" ht="15.75" customHeight="1" x14ac:dyDescent="0.2">
      <c r="A24" s="57">
        <v>4</v>
      </c>
      <c r="B24" s="60" t="s">
        <v>24</v>
      </c>
      <c r="C24" s="71">
        <f>'[44] приложение 9 2 кв. 2016 г.'!$D$26</f>
        <v>0</v>
      </c>
      <c r="D24" s="71">
        <f>'[44] приложение 9 2 кв. 2016 г.'!$I$26</f>
        <v>0</v>
      </c>
      <c r="E24" s="59">
        <f>G24</f>
        <v>0</v>
      </c>
      <c r="F24" s="5" t="s">
        <v>9</v>
      </c>
      <c r="G24" s="5">
        <f>'[44]приложение 7.2 2 кв. 2016'!$C$25*1000</f>
        <v>0</v>
      </c>
      <c r="H24" s="59">
        <f>J24</f>
        <v>0</v>
      </c>
      <c r="I24" s="5" t="s">
        <v>9</v>
      </c>
      <c r="J24" s="6">
        <f>'[44]приложение 7.2 2 кв. 2016'!$H$25</f>
        <v>0</v>
      </c>
      <c r="K24" s="11"/>
      <c r="L24" s="72"/>
      <c r="N24" s="12"/>
    </row>
    <row r="25" spans="1:17" s="18" customFormat="1" x14ac:dyDescent="0.2">
      <c r="A25" s="57"/>
      <c r="B25" s="60"/>
      <c r="C25" s="71"/>
      <c r="D25" s="71"/>
      <c r="E25" s="59"/>
      <c r="F25" s="10" t="s">
        <v>10</v>
      </c>
      <c r="G25" s="5">
        <f>'[44]приложение 7.2 2 кв. 2016'!$D$25*1000</f>
        <v>0</v>
      </c>
      <c r="H25" s="59"/>
      <c r="I25" s="10" t="s">
        <v>10</v>
      </c>
      <c r="J25" s="6">
        <f>'[44]приложение 7.2 2 кв. 2016'!$I$25</f>
        <v>0</v>
      </c>
      <c r="K25" s="8"/>
      <c r="L25" s="73"/>
      <c r="N25" s="9"/>
    </row>
    <row r="26" spans="1:17" s="18" customFormat="1" x14ac:dyDescent="0.2">
      <c r="A26" s="57"/>
      <c r="B26" s="60"/>
      <c r="C26" s="71"/>
      <c r="D26" s="71"/>
      <c r="E26" s="59"/>
      <c r="F26" s="10" t="s">
        <v>14</v>
      </c>
      <c r="G26" s="5">
        <f>'[44]приложение 7.2 2 кв. 2016'!$E$25*1000</f>
        <v>0</v>
      </c>
      <c r="H26" s="59"/>
      <c r="I26" s="10" t="s">
        <v>14</v>
      </c>
      <c r="J26" s="6">
        <f>'[44]приложение 7.2 2 кв. 2016'!$J$25</f>
        <v>0</v>
      </c>
      <c r="K26" s="17" t="s">
        <v>26</v>
      </c>
      <c r="L26" s="73"/>
      <c r="M26" s="21"/>
      <c r="N26" s="12" t="s">
        <v>81</v>
      </c>
      <c r="Q26" s="54"/>
    </row>
    <row r="27" spans="1:17" s="18" customFormat="1" ht="25.5" x14ac:dyDescent="0.2">
      <c r="A27" s="57"/>
      <c r="B27" s="60"/>
      <c r="C27" s="71"/>
      <c r="D27" s="71"/>
      <c r="E27" s="59"/>
      <c r="F27" s="5" t="s">
        <v>16</v>
      </c>
      <c r="G27" s="5">
        <f>'[44]приложение 7.2 2 кв. 2016'!$F$25*1000</f>
        <v>0</v>
      </c>
      <c r="H27" s="59"/>
      <c r="I27" s="5" t="s">
        <v>16</v>
      </c>
      <c r="J27" s="6">
        <f>'[44]приложение 7.2 2 кв. 2016'!$K$25</f>
        <v>0</v>
      </c>
      <c r="K27" s="17"/>
      <c r="L27" s="73"/>
      <c r="M27" s="21"/>
      <c r="N27" s="9" t="s">
        <v>17</v>
      </c>
    </row>
    <row r="28" spans="1:17" s="18" customFormat="1" ht="28.5" customHeight="1" x14ac:dyDescent="0.2">
      <c r="A28" s="57"/>
      <c r="B28" s="60"/>
      <c r="C28" s="71"/>
      <c r="D28" s="71"/>
      <c r="E28" s="59"/>
      <c r="F28" s="20" t="s">
        <v>18</v>
      </c>
      <c r="G28" s="5">
        <f>'[44]приложение 7.2 2 кв. 2016'!$G$25*1000</f>
        <v>0</v>
      </c>
      <c r="H28" s="59"/>
      <c r="I28" s="20" t="s">
        <v>18</v>
      </c>
      <c r="J28" s="6">
        <f>'[44]приложение 7.2 2 кв. 2016'!$L$25</f>
        <v>0</v>
      </c>
      <c r="K28" s="17" t="s">
        <v>17</v>
      </c>
      <c r="L28" s="74"/>
      <c r="N28" s="19"/>
    </row>
    <row r="29" spans="1:17" s="18" customFormat="1" ht="28.5" customHeight="1" x14ac:dyDescent="0.2">
      <c r="A29" s="22"/>
      <c r="B29" s="68" t="s">
        <v>25</v>
      </c>
      <c r="C29" s="71">
        <f>'[44] приложение 9 2 кв. 2016 г.'!$D$27</f>
        <v>0</v>
      </c>
      <c r="D29" s="71">
        <f>'[44] приложение 9 2 кв. 2016 г.'!$I$27</f>
        <v>0</v>
      </c>
      <c r="E29" s="59">
        <f>G29</f>
        <v>0</v>
      </c>
      <c r="F29" s="5" t="s">
        <v>9</v>
      </c>
      <c r="G29" s="5">
        <f>'[44]приложение 7.2 2 кв. 2016'!$C$26*1000</f>
        <v>0</v>
      </c>
      <c r="H29" s="65">
        <f>J29</f>
        <v>0</v>
      </c>
      <c r="I29" s="5" t="s">
        <v>9</v>
      </c>
      <c r="J29" s="6">
        <f>'[44]приложение 7.2 2 кв. 2016'!$H$26</f>
        <v>0</v>
      </c>
      <c r="K29" s="17"/>
      <c r="L29" s="23"/>
      <c r="N29" s="19"/>
    </row>
    <row r="30" spans="1:17" s="18" customFormat="1" ht="15.6" customHeight="1" x14ac:dyDescent="0.2">
      <c r="A30" s="22"/>
      <c r="B30" s="69"/>
      <c r="C30" s="71"/>
      <c r="D30" s="71"/>
      <c r="E30" s="59"/>
      <c r="F30" s="10" t="s">
        <v>10</v>
      </c>
      <c r="G30" s="5">
        <f>'[44]приложение 7.2 2 кв. 2016'!$D$26*1000</f>
        <v>0</v>
      </c>
      <c r="H30" s="66"/>
      <c r="I30" s="10" t="s">
        <v>10</v>
      </c>
      <c r="J30" s="6">
        <f>'[44]приложение 7.2 2 кв. 2016'!$I$26</f>
        <v>0</v>
      </c>
      <c r="K30" s="17"/>
      <c r="L30" s="23"/>
      <c r="N30" s="19"/>
    </row>
    <row r="31" spans="1:17" s="18" customFormat="1" ht="16.149999999999999" customHeight="1" x14ac:dyDescent="0.2">
      <c r="A31" s="22"/>
      <c r="B31" s="69"/>
      <c r="C31" s="71"/>
      <c r="D31" s="71"/>
      <c r="E31" s="59"/>
      <c r="F31" s="10" t="s">
        <v>14</v>
      </c>
      <c r="G31" s="5">
        <f>'[44]приложение 7.2 2 кв. 2016'!$E$26*1000</f>
        <v>0</v>
      </c>
      <c r="H31" s="66"/>
      <c r="I31" s="10" t="s">
        <v>14</v>
      </c>
      <c r="J31" s="6">
        <f>'[44]приложение 7.2 2 кв. 2016'!$J$26</f>
        <v>0</v>
      </c>
      <c r="K31" s="17"/>
      <c r="L31" s="23"/>
      <c r="N31" s="19" t="s">
        <v>27</v>
      </c>
      <c r="O31" s="18" t="s">
        <v>28</v>
      </c>
    </row>
    <row r="32" spans="1:17" s="18" customFormat="1" ht="38.450000000000003" customHeight="1" x14ac:dyDescent="0.2">
      <c r="A32" s="22"/>
      <c r="B32" s="69"/>
      <c r="C32" s="71"/>
      <c r="D32" s="71"/>
      <c r="E32" s="59"/>
      <c r="F32" s="5" t="s">
        <v>16</v>
      </c>
      <c r="G32" s="5">
        <f>'[44]приложение 7.2 2 кв. 2016'!$F$26*1000</f>
        <v>0</v>
      </c>
      <c r="H32" s="66"/>
      <c r="I32" s="5" t="s">
        <v>16</v>
      </c>
      <c r="J32" s="6">
        <f>'[44]приложение 7.2 2 кв. 2016'!$K$26</f>
        <v>0</v>
      </c>
      <c r="K32" s="17"/>
      <c r="L32" s="23"/>
      <c r="N32" s="9" t="s">
        <v>17</v>
      </c>
    </row>
    <row r="33" spans="1:14" s="18" customFormat="1" ht="26.45" customHeight="1" x14ac:dyDescent="0.2">
      <c r="A33" s="22">
        <v>5</v>
      </c>
      <c r="B33" s="70"/>
      <c r="C33" s="71"/>
      <c r="D33" s="71"/>
      <c r="E33" s="59">
        <f>H29</f>
        <v>0</v>
      </c>
      <c r="F33" s="20" t="s">
        <v>18</v>
      </c>
      <c r="G33" s="5">
        <f>'[44]приложение 7.2 2 кв. 2016'!$G$26*1000</f>
        <v>0</v>
      </c>
      <c r="H33" s="67"/>
      <c r="I33" s="20" t="s">
        <v>18</v>
      </c>
      <c r="J33" s="6">
        <f>'[44]приложение 7.2 2 кв. 2016'!$L$26</f>
        <v>0</v>
      </c>
      <c r="K33" s="14" t="s">
        <v>20</v>
      </c>
      <c r="L33" s="23"/>
      <c r="N33" s="24"/>
    </row>
    <row r="34" spans="1:14" ht="14.25" customHeight="1" x14ac:dyDescent="0.2">
      <c r="A34" s="57">
        <v>6</v>
      </c>
      <c r="B34" s="60" t="s">
        <v>29</v>
      </c>
      <c r="C34" s="56" t="s">
        <v>79</v>
      </c>
      <c r="D34" s="56" t="s">
        <v>79</v>
      </c>
      <c r="E34" s="59">
        <f>G34</f>
        <v>43.671822479999996</v>
      </c>
      <c r="F34" s="5" t="s">
        <v>9</v>
      </c>
      <c r="G34" s="5">
        <f>'[44]приложение 7.2 2 кв. 2016'!$C$27*1000</f>
        <v>43.671822479999996</v>
      </c>
      <c r="H34" s="59">
        <f>J34</f>
        <v>0</v>
      </c>
      <c r="I34" s="5" t="s">
        <v>9</v>
      </c>
      <c r="J34" s="52">
        <f>'[44]приложение 7.2 2 кв. 2016'!$H$27</f>
        <v>0</v>
      </c>
      <c r="K34" s="8"/>
      <c r="L34" s="56"/>
      <c r="N34" s="9"/>
    </row>
    <row r="35" spans="1:14" s="18" customFormat="1" x14ac:dyDescent="0.2">
      <c r="A35" s="57"/>
      <c r="B35" s="60"/>
      <c r="C35" s="56"/>
      <c r="D35" s="56"/>
      <c r="E35" s="59"/>
      <c r="F35" s="10" t="s">
        <v>10</v>
      </c>
      <c r="G35" s="7">
        <f>'[44]приложение 7.2 2 кв. 2016'!$D$27*1000</f>
        <v>0</v>
      </c>
      <c r="H35" s="59"/>
      <c r="I35" s="10" t="s">
        <v>10</v>
      </c>
      <c r="J35" s="52">
        <f>'[44]приложение 7.2 2 кв. 2016'!$I$27</f>
        <v>0</v>
      </c>
      <c r="K35" s="14" t="s">
        <v>11</v>
      </c>
      <c r="L35" s="56"/>
      <c r="N35" s="9"/>
    </row>
    <row r="36" spans="1:14" s="18" customFormat="1" x14ac:dyDescent="0.2">
      <c r="A36" s="57"/>
      <c r="B36" s="60"/>
      <c r="C36" s="56"/>
      <c r="D36" s="56"/>
      <c r="E36" s="59"/>
      <c r="F36" s="10" t="s">
        <v>14</v>
      </c>
      <c r="G36" s="7">
        <f>'[44]приложение 7.2 2 кв. 2016'!$E$27*1000</f>
        <v>10.742632560000002</v>
      </c>
      <c r="H36" s="59"/>
      <c r="I36" s="10" t="s">
        <v>14</v>
      </c>
      <c r="J36" s="52">
        <f>'[44]приложение 7.2 2 кв. 2016'!$J$27</f>
        <v>0</v>
      </c>
      <c r="K36" s="11" t="s">
        <v>15</v>
      </c>
      <c r="L36" s="56"/>
      <c r="N36" s="12" t="s">
        <v>81</v>
      </c>
    </row>
    <row r="37" spans="1:14" s="18" customFormat="1" ht="25.5" x14ac:dyDescent="0.2">
      <c r="A37" s="57"/>
      <c r="B37" s="60"/>
      <c r="C37" s="56"/>
      <c r="D37" s="56"/>
      <c r="E37" s="59"/>
      <c r="F37" s="5" t="s">
        <v>16</v>
      </c>
      <c r="G37" s="7">
        <f>'[44]приложение 7.2 2 кв. 2016'!$F$27*1000</f>
        <v>32.519979360000001</v>
      </c>
      <c r="H37" s="59"/>
      <c r="I37" s="5" t="s">
        <v>16</v>
      </c>
      <c r="J37" s="52">
        <f>'[44]приложение 7.2 2 кв. 2016'!$K$27</f>
        <v>0</v>
      </c>
      <c r="K37" s="11"/>
      <c r="L37" s="56"/>
      <c r="N37" s="9" t="s">
        <v>17</v>
      </c>
    </row>
    <row r="38" spans="1:14" s="18" customFormat="1" ht="27" customHeight="1" x14ac:dyDescent="0.2">
      <c r="A38" s="57"/>
      <c r="B38" s="60"/>
      <c r="C38" s="56"/>
      <c r="D38" s="56"/>
      <c r="E38" s="59"/>
      <c r="F38" s="20" t="s">
        <v>18</v>
      </c>
      <c r="G38" s="7">
        <f>'[44]приложение 7.2 2 кв. 2016'!$G$27*1000</f>
        <v>0.40921056</v>
      </c>
      <c r="H38" s="59"/>
      <c r="I38" s="20" t="s">
        <v>18</v>
      </c>
      <c r="J38" s="52">
        <f>'[44]приложение 7.2 2 кв. 2016'!$L$27</f>
        <v>0</v>
      </c>
      <c r="K38" s="14" t="s">
        <v>17</v>
      </c>
      <c r="L38" s="56"/>
      <c r="N38" s="24"/>
    </row>
    <row r="39" spans="1:14" ht="14.25" customHeight="1" x14ac:dyDescent="0.2">
      <c r="A39" s="57">
        <v>7</v>
      </c>
      <c r="B39" s="60" t="s">
        <v>61</v>
      </c>
      <c r="C39" s="62" t="s">
        <v>79</v>
      </c>
      <c r="D39" s="62" t="s">
        <v>79</v>
      </c>
      <c r="E39" s="65">
        <f>G39</f>
        <v>0</v>
      </c>
      <c r="F39" s="16" t="s">
        <v>9</v>
      </c>
      <c r="G39" s="16">
        <f>'[43]приложение 7.2 1 кв. 2016'!$C$32</f>
        <v>0</v>
      </c>
      <c r="H39" s="65">
        <f>J39</f>
        <v>0</v>
      </c>
      <c r="I39" s="5" t="s">
        <v>9</v>
      </c>
      <c r="J39" s="52">
        <f>'[44]приложение 7.2 2 кв. 2016'!$H$32</f>
        <v>0</v>
      </c>
      <c r="K39" s="8"/>
      <c r="L39" s="56"/>
      <c r="N39" s="9"/>
    </row>
    <row r="40" spans="1:14" s="18" customFormat="1" x14ac:dyDescent="0.2">
      <c r="A40" s="57"/>
      <c r="B40" s="60"/>
      <c r="C40" s="63"/>
      <c r="D40" s="63"/>
      <c r="E40" s="66"/>
      <c r="F40" s="10" t="s">
        <v>10</v>
      </c>
      <c r="G40" s="16">
        <f>'[44]приложение 7.2 2 кв. 2016'!$D$32*1000</f>
        <v>0</v>
      </c>
      <c r="H40" s="66"/>
      <c r="I40" s="10" t="s">
        <v>10</v>
      </c>
      <c r="J40" s="52">
        <f>'[44]приложение 7.2 2 кв. 2016'!$I$32</f>
        <v>0</v>
      </c>
      <c r="K40" s="14" t="s">
        <v>11</v>
      </c>
      <c r="L40" s="56"/>
      <c r="N40" s="9" t="s">
        <v>12</v>
      </c>
    </row>
    <row r="41" spans="1:14" s="18" customFormat="1" x14ac:dyDescent="0.2">
      <c r="A41" s="57"/>
      <c r="B41" s="60"/>
      <c r="C41" s="63"/>
      <c r="D41" s="63"/>
      <c r="E41" s="66"/>
      <c r="F41" s="10" t="s">
        <v>14</v>
      </c>
      <c r="G41" s="16">
        <f>'[44]приложение 7.2 2 кв. 2016'!$E$32*1000</f>
        <v>0</v>
      </c>
      <c r="H41" s="66"/>
      <c r="I41" s="10" t="s">
        <v>14</v>
      </c>
      <c r="J41" s="52">
        <f>'[44]приложение 7.2 2 кв. 2016'!$J$32</f>
        <v>0</v>
      </c>
      <c r="K41" s="11" t="s">
        <v>15</v>
      </c>
      <c r="L41" s="56"/>
      <c r="N41" s="12" t="s">
        <v>81</v>
      </c>
    </row>
    <row r="42" spans="1:14" s="18" customFormat="1" ht="25.5" x14ac:dyDescent="0.2">
      <c r="A42" s="57"/>
      <c r="B42" s="60"/>
      <c r="C42" s="63"/>
      <c r="D42" s="63"/>
      <c r="E42" s="66"/>
      <c r="F42" s="16" t="s">
        <v>16</v>
      </c>
      <c r="G42" s="16">
        <f>'[44]приложение 7.2 2 кв. 2016'!$F$32*1000</f>
        <v>0</v>
      </c>
      <c r="H42" s="66"/>
      <c r="I42" s="5" t="s">
        <v>16</v>
      </c>
      <c r="J42" s="52">
        <f>'[44]приложение 7.2 2 кв. 2016'!$K$32</f>
        <v>0</v>
      </c>
      <c r="K42" s="11"/>
      <c r="L42" s="56"/>
      <c r="N42" s="9" t="s">
        <v>17</v>
      </c>
    </row>
    <row r="43" spans="1:14" s="18" customFormat="1" ht="27" customHeight="1" x14ac:dyDescent="0.2">
      <c r="A43" s="57"/>
      <c r="B43" s="60"/>
      <c r="C43" s="64"/>
      <c r="D43" s="64"/>
      <c r="E43" s="67"/>
      <c r="F43" s="20" t="s">
        <v>18</v>
      </c>
      <c r="G43" s="16">
        <f>'[44]приложение 7.2 2 кв. 2016'!$G$32*1000</f>
        <v>0</v>
      </c>
      <c r="H43" s="67"/>
      <c r="I43" s="20" t="s">
        <v>18</v>
      </c>
      <c r="J43" s="52">
        <f>'[44]приложение 7.2 2 кв. 2016'!$L$32</f>
        <v>0</v>
      </c>
      <c r="K43" s="14" t="s">
        <v>17</v>
      </c>
      <c r="L43" s="56"/>
      <c r="N43" s="24"/>
    </row>
    <row r="44" spans="1:14" ht="13.15" customHeight="1" x14ac:dyDescent="0.2">
      <c r="A44" s="57">
        <v>8</v>
      </c>
      <c r="B44" s="60" t="s">
        <v>30</v>
      </c>
      <c r="C44" s="56" t="s">
        <v>79</v>
      </c>
      <c r="D44" s="56" t="s">
        <v>79</v>
      </c>
      <c r="E44" s="59">
        <f>G44</f>
        <v>0</v>
      </c>
      <c r="F44" s="5" t="s">
        <v>9</v>
      </c>
      <c r="G44" s="5">
        <v>0</v>
      </c>
      <c r="H44" s="59">
        <f>J44</f>
        <v>0</v>
      </c>
      <c r="I44" s="5" t="s">
        <v>9</v>
      </c>
      <c r="J44" s="52">
        <v>0</v>
      </c>
      <c r="K44" s="8"/>
      <c r="L44" s="56"/>
      <c r="N44" s="9"/>
    </row>
    <row r="45" spans="1:14" s="18" customFormat="1" ht="13.15" customHeight="1" x14ac:dyDescent="0.2">
      <c r="A45" s="57"/>
      <c r="B45" s="60"/>
      <c r="C45" s="56"/>
      <c r="D45" s="56"/>
      <c r="E45" s="59"/>
      <c r="F45" s="10" t="s">
        <v>10</v>
      </c>
      <c r="G45" s="5">
        <v>0</v>
      </c>
      <c r="H45" s="59"/>
      <c r="I45" s="10" t="s">
        <v>10</v>
      </c>
      <c r="J45" s="6">
        <v>0</v>
      </c>
      <c r="K45" s="14" t="s">
        <v>11</v>
      </c>
      <c r="L45" s="56"/>
      <c r="N45" s="9" t="s">
        <v>12</v>
      </c>
    </row>
    <row r="46" spans="1:14" s="18" customFormat="1" ht="37.15" customHeight="1" x14ac:dyDescent="0.2">
      <c r="A46" s="57"/>
      <c r="B46" s="60"/>
      <c r="C46" s="56"/>
      <c r="D46" s="56"/>
      <c r="E46" s="59"/>
      <c r="F46" s="10" t="s">
        <v>14</v>
      </c>
      <c r="G46" s="5">
        <v>0</v>
      </c>
      <c r="H46" s="59"/>
      <c r="I46" s="10" t="s">
        <v>14</v>
      </c>
      <c r="J46" s="6">
        <v>0</v>
      </c>
      <c r="K46" s="14" t="s">
        <v>15</v>
      </c>
      <c r="L46" s="56"/>
      <c r="N46" s="12" t="s">
        <v>81</v>
      </c>
    </row>
    <row r="47" spans="1:14" s="18" customFormat="1" ht="24.6" customHeight="1" x14ac:dyDescent="0.2">
      <c r="A47" s="57"/>
      <c r="B47" s="60"/>
      <c r="C47" s="56"/>
      <c r="D47" s="56"/>
      <c r="E47" s="59"/>
      <c r="F47" s="5" t="s">
        <v>16</v>
      </c>
      <c r="G47" s="5">
        <v>0</v>
      </c>
      <c r="H47" s="59"/>
      <c r="I47" s="5" t="s">
        <v>16</v>
      </c>
      <c r="J47" s="6">
        <v>0</v>
      </c>
      <c r="K47" s="14"/>
      <c r="L47" s="56"/>
      <c r="N47" s="9" t="s">
        <v>17</v>
      </c>
    </row>
    <row r="48" spans="1:14" s="18" customFormat="1" ht="33.6" customHeight="1" x14ac:dyDescent="0.2">
      <c r="A48" s="57"/>
      <c r="B48" s="60"/>
      <c r="C48" s="56"/>
      <c r="D48" s="56"/>
      <c r="E48" s="59"/>
      <c r="F48" s="20" t="s">
        <v>18</v>
      </c>
      <c r="G48" s="5">
        <v>0</v>
      </c>
      <c r="H48" s="59"/>
      <c r="I48" s="20" t="s">
        <v>18</v>
      </c>
      <c r="J48" s="6">
        <v>0</v>
      </c>
      <c r="K48" s="17" t="s">
        <v>17</v>
      </c>
      <c r="L48" s="56"/>
      <c r="N48" s="19"/>
    </row>
    <row r="49" spans="1:14" ht="16.5" customHeight="1" x14ac:dyDescent="0.2">
      <c r="A49" s="57">
        <v>9</v>
      </c>
      <c r="B49" s="58" t="s">
        <v>62</v>
      </c>
      <c r="C49" s="56">
        <v>0</v>
      </c>
      <c r="D49" s="56">
        <v>0</v>
      </c>
      <c r="E49" s="59">
        <f>G49</f>
        <v>0</v>
      </c>
      <c r="F49" s="5" t="s">
        <v>9</v>
      </c>
      <c r="G49" s="5">
        <f>'[43]приложение 7.2 1 кв. 2016'!$C$37</f>
        <v>0</v>
      </c>
      <c r="H49" s="59">
        <f>J49</f>
        <v>0</v>
      </c>
      <c r="I49" s="5" t="s">
        <v>9</v>
      </c>
      <c r="J49" s="53">
        <v>0</v>
      </c>
      <c r="K49" s="8"/>
      <c r="L49" s="61"/>
      <c r="N49" s="9"/>
    </row>
    <row r="50" spans="1:14" s="18" customFormat="1" x14ac:dyDescent="0.2">
      <c r="A50" s="57"/>
      <c r="B50" s="58"/>
      <c r="C50" s="56"/>
      <c r="D50" s="56"/>
      <c r="E50" s="59"/>
      <c r="F50" s="10" t="s">
        <v>10</v>
      </c>
      <c r="G50" s="5">
        <f>'[43]приложение 7.2 1 кв. 2016'!$D$37</f>
        <v>0</v>
      </c>
      <c r="H50" s="59"/>
      <c r="I50" s="10" t="s">
        <v>10</v>
      </c>
      <c r="J50" s="53">
        <v>0</v>
      </c>
      <c r="K50" s="14" t="s">
        <v>11</v>
      </c>
      <c r="L50" s="61"/>
      <c r="N50" s="9" t="s">
        <v>12</v>
      </c>
    </row>
    <row r="51" spans="1:14" s="18" customFormat="1" x14ac:dyDescent="0.2">
      <c r="A51" s="57"/>
      <c r="B51" s="58"/>
      <c r="C51" s="56"/>
      <c r="D51" s="56"/>
      <c r="E51" s="59"/>
      <c r="F51" s="10" t="s">
        <v>14</v>
      </c>
      <c r="G51" s="5">
        <f>'[43]приложение 7.2 1 кв. 2016'!$E$37</f>
        <v>0</v>
      </c>
      <c r="H51" s="59"/>
      <c r="I51" s="10" t="s">
        <v>14</v>
      </c>
      <c r="J51" s="53">
        <v>0</v>
      </c>
      <c r="K51" s="14" t="s">
        <v>15</v>
      </c>
      <c r="L51" s="61"/>
      <c r="N51" s="12" t="s">
        <v>82</v>
      </c>
    </row>
    <row r="52" spans="1:14" s="18" customFormat="1" ht="25.5" x14ac:dyDescent="0.2">
      <c r="A52" s="57"/>
      <c r="B52" s="58"/>
      <c r="C52" s="56"/>
      <c r="D52" s="56"/>
      <c r="E52" s="59"/>
      <c r="F52" s="5" t="s">
        <v>16</v>
      </c>
      <c r="G52" s="5">
        <f>'[43]приложение 7.2 1 кв. 2016'!$F$37</f>
        <v>0</v>
      </c>
      <c r="H52" s="59"/>
      <c r="I52" s="5" t="s">
        <v>16</v>
      </c>
      <c r="J52" s="53">
        <v>0</v>
      </c>
      <c r="K52" s="14"/>
      <c r="L52" s="61"/>
      <c r="N52" s="9" t="s">
        <v>17</v>
      </c>
    </row>
    <row r="53" spans="1:14" s="18" customFormat="1" ht="26.25" customHeight="1" x14ac:dyDescent="0.2">
      <c r="A53" s="57"/>
      <c r="B53" s="58"/>
      <c r="C53" s="56"/>
      <c r="D53" s="56"/>
      <c r="E53" s="59"/>
      <c r="F53" s="20" t="s">
        <v>18</v>
      </c>
      <c r="G53" s="5">
        <f>'[43]приложение 7.2 1 кв. 2016'!$G$37</f>
        <v>0</v>
      </c>
      <c r="H53" s="59"/>
      <c r="I53" s="20" t="s">
        <v>18</v>
      </c>
      <c r="J53" s="53">
        <v>0</v>
      </c>
      <c r="K53" s="17" t="s">
        <v>17</v>
      </c>
      <c r="L53" s="61"/>
      <c r="N53" s="19"/>
    </row>
    <row r="54" spans="1:14" ht="18.75" customHeight="1" x14ac:dyDescent="0.2">
      <c r="A54" s="57">
        <v>10</v>
      </c>
      <c r="B54" s="60" t="s">
        <v>31</v>
      </c>
      <c r="C54" s="56">
        <v>0.23699999999999999</v>
      </c>
      <c r="D54" s="56">
        <v>0.23699999999999999</v>
      </c>
      <c r="E54" s="59">
        <f>G54</f>
        <v>316.76715473752796</v>
      </c>
      <c r="F54" s="5" t="s">
        <v>9</v>
      </c>
      <c r="G54" s="5">
        <f>0.316767154737528*1000</f>
        <v>316.76715473752796</v>
      </c>
      <c r="H54" s="59">
        <f>J54</f>
        <v>314.42428999999998</v>
      </c>
      <c r="I54" s="5" t="s">
        <v>9</v>
      </c>
      <c r="J54" s="53">
        <f>1000*0.31442429</f>
        <v>314.42428999999998</v>
      </c>
      <c r="K54" s="8"/>
      <c r="L54" s="61"/>
      <c r="N54" s="9"/>
    </row>
    <row r="55" spans="1:14" s="18" customFormat="1" ht="13.15" customHeight="1" x14ac:dyDescent="0.2">
      <c r="A55" s="57"/>
      <c r="B55" s="60"/>
      <c r="C55" s="56"/>
      <c r="D55" s="56"/>
      <c r="E55" s="59"/>
      <c r="F55" s="10" t="s">
        <v>10</v>
      </c>
      <c r="G55" s="5">
        <f>1000*0.020723084889371</f>
        <v>20.723084889370998</v>
      </c>
      <c r="H55" s="59"/>
      <c r="I55" s="10" t="s">
        <v>10</v>
      </c>
      <c r="J55" s="53">
        <f>1000*0.00512</f>
        <v>5.12</v>
      </c>
      <c r="K55" s="14" t="s">
        <v>11</v>
      </c>
      <c r="L55" s="61"/>
      <c r="N55" s="9" t="s">
        <v>12</v>
      </c>
    </row>
    <row r="56" spans="1:14" s="18" customFormat="1" ht="13.15" customHeight="1" x14ac:dyDescent="0.2">
      <c r="A56" s="57"/>
      <c r="B56" s="60"/>
      <c r="C56" s="56"/>
      <c r="D56" s="56"/>
      <c r="E56" s="59"/>
      <c r="F56" s="10" t="s">
        <v>14</v>
      </c>
      <c r="G56" s="5">
        <f>1000*0.0682553039446586</f>
        <v>68.255303944658607</v>
      </c>
      <c r="H56" s="59"/>
      <c r="I56" s="10" t="s">
        <v>14</v>
      </c>
      <c r="J56" s="53">
        <f>1000*0.22692679</f>
        <v>226.92678999999998</v>
      </c>
      <c r="K56" s="14" t="s">
        <v>15</v>
      </c>
      <c r="L56" s="61"/>
      <c r="N56" s="12" t="s">
        <v>81</v>
      </c>
    </row>
    <row r="57" spans="1:14" s="18" customFormat="1" ht="27.6" customHeight="1" x14ac:dyDescent="0.2">
      <c r="A57" s="57"/>
      <c r="B57" s="60"/>
      <c r="C57" s="56"/>
      <c r="D57" s="56"/>
      <c r="E57" s="59"/>
      <c r="F57" s="5" t="s">
        <v>16</v>
      </c>
      <c r="G57" s="5">
        <f>1000*0.182937614668817</f>
        <v>182.93761466881699</v>
      </c>
      <c r="H57" s="59"/>
      <c r="I57" s="5" t="s">
        <v>16</v>
      </c>
      <c r="J57" s="53">
        <f>1000*0.0823775</f>
        <v>82.377500000000012</v>
      </c>
      <c r="K57" s="14"/>
      <c r="L57" s="61"/>
      <c r="N57" s="9" t="s">
        <v>17</v>
      </c>
    </row>
    <row r="58" spans="1:14" s="18" customFormat="1" ht="28.5" customHeight="1" x14ac:dyDescent="0.2">
      <c r="A58" s="57"/>
      <c r="B58" s="60"/>
      <c r="C58" s="56"/>
      <c r="D58" s="56"/>
      <c r="E58" s="59"/>
      <c r="F58" s="20" t="s">
        <v>18</v>
      </c>
      <c r="G58" s="5">
        <f>1000*0.0448511512346811</f>
        <v>44.851151234681097</v>
      </c>
      <c r="H58" s="59"/>
      <c r="I58" s="20" t="s">
        <v>18</v>
      </c>
      <c r="J58" s="53">
        <v>0</v>
      </c>
      <c r="K58" s="17" t="s">
        <v>17</v>
      </c>
      <c r="L58" s="61"/>
      <c r="N58" s="19"/>
    </row>
    <row r="59" spans="1:14" ht="18.75" customHeight="1" x14ac:dyDescent="0.2">
      <c r="A59" s="57">
        <v>11</v>
      </c>
      <c r="B59" s="60" t="s">
        <v>32</v>
      </c>
      <c r="C59" s="56">
        <v>0.8839999999999999</v>
      </c>
      <c r="D59" s="56">
        <v>0.8839999999999999</v>
      </c>
      <c r="E59" s="59">
        <f>G59</f>
        <v>2595.68070381301</v>
      </c>
      <c r="F59" s="5" t="s">
        <v>9</v>
      </c>
      <c r="G59" s="5">
        <f>1000*2.59568070381301</f>
        <v>2595.68070381301</v>
      </c>
      <c r="H59" s="59">
        <f>J59</f>
        <v>2595.4059299999999</v>
      </c>
      <c r="I59" s="5" t="s">
        <v>9</v>
      </c>
      <c r="J59" s="53">
        <f>1000*2.59540593</f>
        <v>2595.4059299999999</v>
      </c>
      <c r="K59" s="8"/>
      <c r="L59" s="61"/>
      <c r="N59" s="9"/>
    </row>
    <row r="60" spans="1:14" s="18" customFormat="1" ht="13.15" customHeight="1" x14ac:dyDescent="0.2">
      <c r="A60" s="57"/>
      <c r="B60" s="60"/>
      <c r="C60" s="56"/>
      <c r="D60" s="56"/>
      <c r="E60" s="59"/>
      <c r="F60" s="10" t="s">
        <v>10</v>
      </c>
      <c r="G60" s="5">
        <f>1000*0.169810887165337</f>
        <v>169.81088716533699</v>
      </c>
      <c r="H60" s="59"/>
      <c r="I60" s="10" t="s">
        <v>10</v>
      </c>
      <c r="J60" s="53">
        <f>1000*0.11698</f>
        <v>116.98</v>
      </c>
      <c r="K60" s="14" t="s">
        <v>11</v>
      </c>
      <c r="L60" s="61"/>
      <c r="N60" s="9" t="s">
        <v>12</v>
      </c>
    </row>
    <row r="61" spans="1:14" s="18" customFormat="1" ht="13.15" customHeight="1" x14ac:dyDescent="0.2">
      <c r="A61" s="57"/>
      <c r="B61" s="60"/>
      <c r="C61" s="56"/>
      <c r="D61" s="56"/>
      <c r="E61" s="59"/>
      <c r="F61" s="10" t="s">
        <v>14</v>
      </c>
      <c r="G61" s="5">
        <f>1000*0.579530397418897</f>
        <v>579.530397418897</v>
      </c>
      <c r="H61" s="59"/>
      <c r="I61" s="10" t="s">
        <v>14</v>
      </c>
      <c r="J61" s="53">
        <f>1000*1.60343954</f>
        <v>1603.4395400000001</v>
      </c>
      <c r="K61" s="14" t="s">
        <v>15</v>
      </c>
      <c r="L61" s="61"/>
      <c r="N61" s="12" t="s">
        <v>81</v>
      </c>
    </row>
    <row r="62" spans="1:14" s="18" customFormat="1" ht="30.6" customHeight="1" x14ac:dyDescent="0.2">
      <c r="A62" s="57"/>
      <c r="B62" s="60"/>
      <c r="C62" s="56"/>
      <c r="D62" s="56"/>
      <c r="E62" s="59"/>
      <c r="F62" s="5" t="s">
        <v>16</v>
      </c>
      <c r="G62" s="5">
        <f>1000*1.44781692515255</f>
        <v>1447.8169251525499</v>
      </c>
      <c r="H62" s="59"/>
      <c r="I62" s="5" t="s">
        <v>16</v>
      </c>
      <c r="J62" s="53">
        <f>1000*0.87498639</f>
        <v>874.98639000000003</v>
      </c>
      <c r="K62" s="14"/>
      <c r="L62" s="61"/>
      <c r="N62" s="9" t="s">
        <v>17</v>
      </c>
    </row>
    <row r="63" spans="1:14" s="18" customFormat="1" ht="28.5" customHeight="1" x14ac:dyDescent="0.2">
      <c r="A63" s="57"/>
      <c r="B63" s="60"/>
      <c r="C63" s="56"/>
      <c r="D63" s="56"/>
      <c r="E63" s="59"/>
      <c r="F63" s="20" t="s">
        <v>18</v>
      </c>
      <c r="G63" s="5">
        <f>1000*0.398522494076226</f>
        <v>398.522494076226</v>
      </c>
      <c r="H63" s="59"/>
      <c r="I63" s="20" t="s">
        <v>18</v>
      </c>
      <c r="J63" s="53">
        <v>0</v>
      </c>
      <c r="K63" s="17" t="s">
        <v>17</v>
      </c>
      <c r="L63" s="61"/>
      <c r="N63" s="19"/>
    </row>
    <row r="64" spans="1:14" ht="18.75" customHeight="1" x14ac:dyDescent="0.2">
      <c r="A64" s="57">
        <v>12</v>
      </c>
      <c r="B64" s="60" t="s">
        <v>33</v>
      </c>
      <c r="C64" s="56">
        <v>0.47599999999999998</v>
      </c>
      <c r="D64" s="56">
        <v>0.47599999999999998</v>
      </c>
      <c r="E64" s="59">
        <f>G64</f>
        <v>169.112530702969</v>
      </c>
      <c r="F64" s="5" t="s">
        <v>9</v>
      </c>
      <c r="G64" s="5">
        <f>1000*0.169112530702969</f>
        <v>169.112530702969</v>
      </c>
      <c r="H64" s="59">
        <f>J64</f>
        <v>151.44969</v>
      </c>
      <c r="I64" s="5" t="s">
        <v>9</v>
      </c>
      <c r="J64" s="53">
        <f>1000*0.15144969</f>
        <v>151.44969</v>
      </c>
      <c r="K64" s="8"/>
      <c r="L64" s="61"/>
      <c r="N64" s="9"/>
    </row>
    <row r="65" spans="1:14" s="18" customFormat="1" ht="13.15" customHeight="1" x14ac:dyDescent="0.2">
      <c r="A65" s="57"/>
      <c r="B65" s="60"/>
      <c r="C65" s="56"/>
      <c r="D65" s="56"/>
      <c r="E65" s="59"/>
      <c r="F65" s="10" t="s">
        <v>10</v>
      </c>
      <c r="G65" s="5">
        <f>1000*0.0110634365880447</f>
        <v>11.063436588044699</v>
      </c>
      <c r="H65" s="59"/>
      <c r="I65" s="10" t="s">
        <v>10</v>
      </c>
      <c r="J65" s="53">
        <f>1000*0.01025</f>
        <v>10.25</v>
      </c>
      <c r="K65" s="14"/>
      <c r="L65" s="61"/>
      <c r="N65" s="9" t="s">
        <v>12</v>
      </c>
    </row>
    <row r="66" spans="1:14" s="18" customFormat="1" ht="13.15" customHeight="1" x14ac:dyDescent="0.2">
      <c r="A66" s="57"/>
      <c r="B66" s="60"/>
      <c r="C66" s="56"/>
      <c r="D66" s="56"/>
      <c r="E66" s="59"/>
      <c r="F66" s="10" t="s">
        <v>14</v>
      </c>
      <c r="G66" s="5">
        <f>1000*0.0377572834682009</f>
        <v>37.757283468200896</v>
      </c>
      <c r="H66" s="59"/>
      <c r="I66" s="10" t="s">
        <v>14</v>
      </c>
      <c r="J66" s="53">
        <f>1000*0.09113756</f>
        <v>91.137560000000008</v>
      </c>
      <c r="K66" s="14" t="s">
        <v>15</v>
      </c>
      <c r="L66" s="61"/>
      <c r="N66" s="12" t="s">
        <v>81</v>
      </c>
    </row>
    <row r="67" spans="1:14" s="18" customFormat="1" ht="25.9" customHeight="1" x14ac:dyDescent="0.2">
      <c r="A67" s="57"/>
      <c r="B67" s="60"/>
      <c r="C67" s="56"/>
      <c r="D67" s="56"/>
      <c r="E67" s="59"/>
      <c r="F67" s="5" t="s">
        <v>16</v>
      </c>
      <c r="G67" s="5">
        <f>1000*0.0943274663356966</f>
        <v>94.327466335696599</v>
      </c>
      <c r="H67" s="59"/>
      <c r="I67" s="5" t="s">
        <v>16</v>
      </c>
      <c r="J67" s="53">
        <f>1000*0.05006213</f>
        <v>50.062130000000003</v>
      </c>
      <c r="K67" s="14"/>
      <c r="L67" s="61"/>
      <c r="N67" s="9" t="s">
        <v>17</v>
      </c>
    </row>
    <row r="68" spans="1:14" s="18" customFormat="1" ht="28.5" customHeight="1" x14ac:dyDescent="0.2">
      <c r="A68" s="57"/>
      <c r="B68" s="60"/>
      <c r="C68" s="56"/>
      <c r="D68" s="56"/>
      <c r="E68" s="59"/>
      <c r="F68" s="20" t="s">
        <v>18</v>
      </c>
      <c r="G68" s="5">
        <f>1000*0.0259643443110269</f>
        <v>25.964344311026899</v>
      </c>
      <c r="H68" s="59"/>
      <c r="I68" s="20" t="s">
        <v>18</v>
      </c>
      <c r="J68" s="53">
        <v>0</v>
      </c>
      <c r="K68" s="17" t="s">
        <v>17</v>
      </c>
      <c r="L68" s="61"/>
      <c r="N68" s="19"/>
    </row>
    <row r="69" spans="1:14" ht="13.15" customHeight="1" x14ac:dyDescent="0.2">
      <c r="A69" s="57">
        <v>13</v>
      </c>
      <c r="B69" s="60" t="s">
        <v>34</v>
      </c>
      <c r="C69" s="56">
        <v>0.47799999999999998</v>
      </c>
      <c r="D69" s="56">
        <v>0.47799999999999998</v>
      </c>
      <c r="E69" s="59">
        <f>G69</f>
        <v>432.61345063550198</v>
      </c>
      <c r="F69" s="5" t="s">
        <v>9</v>
      </c>
      <c r="G69" s="5">
        <f>1000*0.432613450635502</f>
        <v>432.61345063550198</v>
      </c>
      <c r="H69" s="59">
        <f>J69</f>
        <v>448.06412</v>
      </c>
      <c r="I69" s="5" t="s">
        <v>9</v>
      </c>
      <c r="J69" s="53">
        <f>1000*0.44806412</f>
        <v>448.06412</v>
      </c>
      <c r="K69" s="8"/>
      <c r="L69" s="56"/>
      <c r="N69" s="9"/>
    </row>
    <row r="70" spans="1:14" s="18" customFormat="1" ht="13.15" customHeight="1" x14ac:dyDescent="0.2">
      <c r="A70" s="57"/>
      <c r="B70" s="60"/>
      <c r="C70" s="56"/>
      <c r="D70" s="56"/>
      <c r="E70" s="59"/>
      <c r="F70" s="10" t="s">
        <v>10</v>
      </c>
      <c r="G70" s="5">
        <f>1000*0.0283018145275562</f>
        <v>28.301814527556203</v>
      </c>
      <c r="H70" s="59"/>
      <c r="I70" s="10" t="s">
        <v>10</v>
      </c>
      <c r="J70" s="53">
        <f>1000*0.04445</f>
        <v>44.45</v>
      </c>
      <c r="K70" s="14" t="s">
        <v>11</v>
      </c>
      <c r="L70" s="56"/>
      <c r="N70" s="9" t="s">
        <v>12</v>
      </c>
    </row>
    <row r="71" spans="1:14" s="18" customFormat="1" ht="26.45" customHeight="1" x14ac:dyDescent="0.2">
      <c r="A71" s="57"/>
      <c r="B71" s="60"/>
      <c r="C71" s="56"/>
      <c r="D71" s="56"/>
      <c r="E71" s="59"/>
      <c r="F71" s="10" t="s">
        <v>14</v>
      </c>
      <c r="G71" s="5">
        <f>1000*0.0965883995698162</f>
        <v>96.588399569816204</v>
      </c>
      <c r="H71" s="59"/>
      <c r="I71" s="10" t="s">
        <v>14</v>
      </c>
      <c r="J71" s="53">
        <f>1000*0.20615716</f>
        <v>206.15716</v>
      </c>
      <c r="K71" s="14" t="s">
        <v>15</v>
      </c>
      <c r="L71" s="56"/>
      <c r="N71" s="12" t="s">
        <v>81</v>
      </c>
    </row>
    <row r="72" spans="1:14" s="18" customFormat="1" ht="25.9" customHeight="1" x14ac:dyDescent="0.2">
      <c r="A72" s="57"/>
      <c r="B72" s="60"/>
      <c r="C72" s="56"/>
      <c r="D72" s="56"/>
      <c r="E72" s="59"/>
      <c r="F72" s="5" t="s">
        <v>16</v>
      </c>
      <c r="G72" s="5">
        <f>1000*0.241302820858759</f>
        <v>241.30282085875902</v>
      </c>
      <c r="H72" s="59"/>
      <c r="I72" s="5" t="s">
        <v>16</v>
      </c>
      <c r="J72" s="53">
        <f>1000*0.19745696</f>
        <v>197.45695999999998</v>
      </c>
      <c r="K72" s="14"/>
      <c r="L72" s="56"/>
      <c r="N72" s="9" t="s">
        <v>17</v>
      </c>
    </row>
    <row r="73" spans="1:14" s="18" customFormat="1" ht="29.25" customHeight="1" x14ac:dyDescent="0.2">
      <c r="A73" s="57"/>
      <c r="B73" s="60"/>
      <c r="C73" s="56"/>
      <c r="D73" s="56"/>
      <c r="E73" s="59"/>
      <c r="F73" s="20" t="s">
        <v>18</v>
      </c>
      <c r="G73" s="5">
        <f>1000*0.0664204156793711</f>
        <v>66.420415679371104</v>
      </c>
      <c r="H73" s="59"/>
      <c r="I73" s="20" t="s">
        <v>18</v>
      </c>
      <c r="J73" s="53">
        <v>0</v>
      </c>
      <c r="K73" s="17" t="s">
        <v>17</v>
      </c>
      <c r="L73" s="56"/>
      <c r="N73" s="19"/>
    </row>
    <row r="74" spans="1:14" ht="16.5" customHeight="1" x14ac:dyDescent="0.2">
      <c r="A74" s="57">
        <v>14</v>
      </c>
      <c r="B74" s="60" t="s">
        <v>35</v>
      </c>
      <c r="C74" s="56">
        <v>1.117</v>
      </c>
      <c r="D74" s="56">
        <v>1.117</v>
      </c>
      <c r="E74" s="59">
        <f>G74</f>
        <v>1255.5490620232802</v>
      </c>
      <c r="F74" s="5" t="s">
        <v>9</v>
      </c>
      <c r="G74" s="5">
        <f>1000*1.25554906202328</f>
        <v>1255.5490620232802</v>
      </c>
      <c r="H74" s="59">
        <f>J74</f>
        <v>1232.55502</v>
      </c>
      <c r="I74" s="5" t="s">
        <v>9</v>
      </c>
      <c r="J74" s="52">
        <f>1000*1.23255502</f>
        <v>1232.55502</v>
      </c>
      <c r="K74" s="8"/>
      <c r="L74" s="56"/>
      <c r="N74" s="9"/>
    </row>
    <row r="75" spans="1:14" s="18" customFormat="1" ht="13.15" customHeight="1" x14ac:dyDescent="0.2">
      <c r="A75" s="57"/>
      <c r="B75" s="60"/>
      <c r="C75" s="56"/>
      <c r="D75" s="56"/>
      <c r="E75" s="59"/>
      <c r="F75" s="10" t="s">
        <v>10</v>
      </c>
      <c r="G75" s="5">
        <f>1000*0.082138723683766</f>
        <v>82.138723683766003</v>
      </c>
      <c r="H75" s="59"/>
      <c r="I75" s="10" t="s">
        <v>10</v>
      </c>
      <c r="J75" s="6">
        <f>1000*0.10564</f>
        <v>105.64</v>
      </c>
      <c r="K75" s="14" t="s">
        <v>11</v>
      </c>
      <c r="L75" s="56"/>
      <c r="N75" s="9" t="s">
        <v>12</v>
      </c>
    </row>
    <row r="76" spans="1:14" s="18" customFormat="1" ht="13.15" customHeight="1" x14ac:dyDescent="0.2">
      <c r="A76" s="57"/>
      <c r="B76" s="60"/>
      <c r="C76" s="56"/>
      <c r="D76" s="56"/>
      <c r="E76" s="59"/>
      <c r="F76" s="10" t="s">
        <v>14</v>
      </c>
      <c r="G76" s="5">
        <f>1000*0.212944342830686</f>
        <v>212.944342830686</v>
      </c>
      <c r="H76" s="59"/>
      <c r="I76" s="10" t="s">
        <v>14</v>
      </c>
      <c r="J76" s="6">
        <f>1000*0.4851411</f>
        <v>485.14109999999999</v>
      </c>
      <c r="K76" s="14" t="s">
        <v>15</v>
      </c>
      <c r="L76" s="56"/>
      <c r="N76" s="12" t="s">
        <v>81</v>
      </c>
    </row>
    <row r="77" spans="1:14" s="18" customFormat="1" ht="25.5" x14ac:dyDescent="0.2">
      <c r="A77" s="57"/>
      <c r="B77" s="60"/>
      <c r="C77" s="56"/>
      <c r="D77" s="56"/>
      <c r="E77" s="59"/>
      <c r="F77" s="5" t="s">
        <v>16</v>
      </c>
      <c r="G77" s="5">
        <f>1000*0.849186022777734</f>
        <v>849.18602277773402</v>
      </c>
      <c r="H77" s="59"/>
      <c r="I77" s="5" t="s">
        <v>16</v>
      </c>
      <c r="J77" s="6">
        <f>1000*0.64177392</f>
        <v>641.77391999999998</v>
      </c>
      <c r="K77" s="14"/>
      <c r="L77" s="56"/>
      <c r="N77" s="9" t="s">
        <v>17</v>
      </c>
    </row>
    <row r="78" spans="1:14" s="18" customFormat="1" ht="27" customHeight="1" x14ac:dyDescent="0.2">
      <c r="A78" s="57"/>
      <c r="B78" s="60"/>
      <c r="C78" s="56"/>
      <c r="D78" s="56"/>
      <c r="E78" s="59"/>
      <c r="F78" s="20" t="s">
        <v>18</v>
      </c>
      <c r="G78" s="5">
        <f>1000*0.111279972731096</f>
        <v>111.279972731096</v>
      </c>
      <c r="H78" s="59"/>
      <c r="I78" s="20" t="s">
        <v>18</v>
      </c>
      <c r="J78" s="6">
        <v>0</v>
      </c>
      <c r="K78" s="17" t="s">
        <v>17</v>
      </c>
      <c r="L78" s="56"/>
      <c r="N78" s="19"/>
    </row>
    <row r="79" spans="1:14" ht="15" customHeight="1" x14ac:dyDescent="0.2">
      <c r="A79" s="57">
        <v>15</v>
      </c>
      <c r="B79" s="60" t="s">
        <v>63</v>
      </c>
      <c r="C79" s="56" t="s">
        <v>79</v>
      </c>
      <c r="D79" s="56" t="s">
        <v>79</v>
      </c>
      <c r="E79" s="59">
        <f>G79</f>
        <v>0</v>
      </c>
      <c r="F79" s="5" t="s">
        <v>9</v>
      </c>
      <c r="G79" s="5">
        <v>0</v>
      </c>
      <c r="H79" s="59">
        <f>J79</f>
        <v>0</v>
      </c>
      <c r="I79" s="5" t="s">
        <v>9</v>
      </c>
      <c r="J79" s="52">
        <v>0</v>
      </c>
      <c r="K79" s="8"/>
      <c r="L79" s="56"/>
      <c r="N79" s="9"/>
    </row>
    <row r="80" spans="1:14" s="18" customFormat="1" x14ac:dyDescent="0.2">
      <c r="A80" s="57"/>
      <c r="B80" s="60"/>
      <c r="C80" s="56"/>
      <c r="D80" s="56"/>
      <c r="E80" s="59"/>
      <c r="F80" s="10" t="s">
        <v>10</v>
      </c>
      <c r="G80" s="5">
        <v>0</v>
      </c>
      <c r="H80" s="59"/>
      <c r="I80" s="10" t="s">
        <v>10</v>
      </c>
      <c r="J80" s="6">
        <v>0</v>
      </c>
      <c r="K80" s="14" t="s">
        <v>11</v>
      </c>
      <c r="L80" s="56"/>
      <c r="N80" s="9" t="s">
        <v>12</v>
      </c>
    </row>
    <row r="81" spans="1:14" s="18" customFormat="1" x14ac:dyDescent="0.2">
      <c r="A81" s="57"/>
      <c r="B81" s="60"/>
      <c r="C81" s="56"/>
      <c r="D81" s="56"/>
      <c r="E81" s="59"/>
      <c r="F81" s="10" t="s">
        <v>14</v>
      </c>
      <c r="G81" s="5">
        <v>0</v>
      </c>
      <c r="H81" s="59"/>
      <c r="I81" s="10" t="s">
        <v>14</v>
      </c>
      <c r="J81" s="6">
        <v>0</v>
      </c>
      <c r="K81" s="14" t="s">
        <v>15</v>
      </c>
      <c r="L81" s="56"/>
      <c r="N81" s="12" t="s">
        <v>81</v>
      </c>
    </row>
    <row r="82" spans="1:14" s="18" customFormat="1" ht="25.5" x14ac:dyDescent="0.2">
      <c r="A82" s="57"/>
      <c r="B82" s="60"/>
      <c r="C82" s="56"/>
      <c r="D82" s="56"/>
      <c r="E82" s="59"/>
      <c r="F82" s="5" t="s">
        <v>16</v>
      </c>
      <c r="G82" s="5">
        <v>0</v>
      </c>
      <c r="H82" s="59"/>
      <c r="I82" s="5" t="s">
        <v>16</v>
      </c>
      <c r="J82" s="6">
        <v>0</v>
      </c>
      <c r="K82" s="14"/>
      <c r="L82" s="56"/>
      <c r="N82" s="9" t="s">
        <v>17</v>
      </c>
    </row>
    <row r="83" spans="1:14" s="18" customFormat="1" ht="29.25" customHeight="1" x14ac:dyDescent="0.2">
      <c r="A83" s="57"/>
      <c r="B83" s="60"/>
      <c r="C83" s="56"/>
      <c r="D83" s="56"/>
      <c r="E83" s="59"/>
      <c r="F83" s="20" t="s">
        <v>18</v>
      </c>
      <c r="G83" s="5">
        <v>0</v>
      </c>
      <c r="H83" s="59"/>
      <c r="I83" s="20" t="s">
        <v>18</v>
      </c>
      <c r="J83" s="6">
        <v>0</v>
      </c>
      <c r="K83" s="17" t="s">
        <v>17</v>
      </c>
      <c r="L83" s="56"/>
      <c r="N83" s="19"/>
    </row>
    <row r="84" spans="1:14" ht="15" customHeight="1" x14ac:dyDescent="0.2">
      <c r="A84" s="57">
        <v>16</v>
      </c>
      <c r="B84" s="58" t="s">
        <v>64</v>
      </c>
      <c r="C84" s="56" t="s">
        <v>79</v>
      </c>
      <c r="D84" s="56" t="s">
        <v>79</v>
      </c>
      <c r="E84" s="59">
        <f>G84</f>
        <v>0</v>
      </c>
      <c r="F84" s="5" t="s">
        <v>9</v>
      </c>
      <c r="G84" s="5">
        <v>0</v>
      </c>
      <c r="H84" s="59">
        <f>J84</f>
        <v>0</v>
      </c>
      <c r="I84" s="5" t="s">
        <v>9</v>
      </c>
      <c r="J84" s="52">
        <v>0</v>
      </c>
      <c r="K84" s="8"/>
      <c r="L84" s="56"/>
      <c r="N84" s="9"/>
    </row>
    <row r="85" spans="1:14" s="18" customFormat="1" x14ac:dyDescent="0.2">
      <c r="A85" s="57"/>
      <c r="B85" s="58"/>
      <c r="C85" s="56"/>
      <c r="D85" s="56"/>
      <c r="E85" s="59"/>
      <c r="F85" s="10" t="s">
        <v>10</v>
      </c>
      <c r="G85" s="5">
        <v>0</v>
      </c>
      <c r="H85" s="59"/>
      <c r="I85" s="10" t="s">
        <v>10</v>
      </c>
      <c r="J85" s="6">
        <v>0</v>
      </c>
      <c r="K85" s="14" t="s">
        <v>11</v>
      </c>
      <c r="L85" s="56"/>
      <c r="N85" s="9" t="s">
        <v>12</v>
      </c>
    </row>
    <row r="86" spans="1:14" s="18" customFormat="1" x14ac:dyDescent="0.2">
      <c r="A86" s="57"/>
      <c r="B86" s="58"/>
      <c r="C86" s="56"/>
      <c r="D86" s="56"/>
      <c r="E86" s="59"/>
      <c r="F86" s="10" t="s">
        <v>14</v>
      </c>
      <c r="G86" s="5">
        <v>0</v>
      </c>
      <c r="H86" s="59"/>
      <c r="I86" s="10" t="s">
        <v>14</v>
      </c>
      <c r="J86" s="6">
        <v>0</v>
      </c>
      <c r="K86" s="14" t="s">
        <v>15</v>
      </c>
      <c r="L86" s="56"/>
      <c r="N86" s="12" t="s">
        <v>81</v>
      </c>
    </row>
    <row r="87" spans="1:14" s="18" customFormat="1" ht="25.5" x14ac:dyDescent="0.2">
      <c r="A87" s="57"/>
      <c r="B87" s="58"/>
      <c r="C87" s="56"/>
      <c r="D87" s="56"/>
      <c r="E87" s="59"/>
      <c r="F87" s="5" t="s">
        <v>16</v>
      </c>
      <c r="G87" s="5">
        <v>0</v>
      </c>
      <c r="H87" s="59"/>
      <c r="I87" s="5" t="s">
        <v>16</v>
      </c>
      <c r="J87" s="6">
        <v>0</v>
      </c>
      <c r="K87" s="14"/>
      <c r="L87" s="56"/>
      <c r="N87" s="24"/>
    </row>
    <row r="88" spans="1:14" s="18" customFormat="1" x14ac:dyDescent="0.2">
      <c r="A88" s="57"/>
      <c r="B88" s="58"/>
      <c r="C88" s="56"/>
      <c r="D88" s="56"/>
      <c r="E88" s="59"/>
      <c r="F88" s="25" t="s">
        <v>18</v>
      </c>
      <c r="G88" s="5">
        <v>0</v>
      </c>
      <c r="H88" s="59"/>
      <c r="I88" s="25" t="s">
        <v>18</v>
      </c>
      <c r="J88" s="6">
        <v>0</v>
      </c>
      <c r="K88" s="14"/>
      <c r="L88" s="56"/>
      <c r="N88" s="24"/>
    </row>
    <row r="89" spans="1:14" s="18" customFormat="1" ht="29.25" customHeight="1" x14ac:dyDescent="0.2">
      <c r="A89" s="57"/>
      <c r="B89" s="58"/>
      <c r="C89" s="56"/>
      <c r="D89" s="56"/>
      <c r="E89" s="59"/>
      <c r="F89" s="22" t="s">
        <v>19</v>
      </c>
      <c r="G89" s="5">
        <v>0</v>
      </c>
      <c r="H89" s="59"/>
      <c r="I89" s="22" t="s">
        <v>19</v>
      </c>
      <c r="J89" s="6">
        <v>0</v>
      </c>
      <c r="K89" s="17" t="s">
        <v>17</v>
      </c>
      <c r="L89" s="56"/>
      <c r="N89" s="15"/>
    </row>
    <row r="90" spans="1:14" s="32" customFormat="1" ht="21.75" customHeight="1" x14ac:dyDescent="0.25">
      <c r="A90" s="26"/>
      <c r="B90" s="27"/>
      <c r="C90" s="26"/>
      <c r="D90" s="28"/>
      <c r="E90" s="26"/>
      <c r="F90" s="26"/>
      <c r="G90" s="28"/>
      <c r="H90" s="29"/>
      <c r="I90" s="26"/>
      <c r="J90" s="29"/>
      <c r="K90" s="30"/>
      <c r="L90" s="31"/>
      <c r="N90" s="33"/>
    </row>
    <row r="92" spans="1:14" x14ac:dyDescent="0.2">
      <c r="B92" s="34" t="s">
        <v>36</v>
      </c>
      <c r="C92" s="34"/>
      <c r="D92" s="34"/>
      <c r="E92" s="34"/>
      <c r="F92" s="34" t="s">
        <v>37</v>
      </c>
      <c r="G92" s="34"/>
    </row>
    <row r="93" spans="1:14" x14ac:dyDescent="0.2">
      <c r="B93" s="34"/>
      <c r="C93" s="34"/>
      <c r="D93" s="34"/>
      <c r="E93" s="34"/>
      <c r="F93" s="34"/>
      <c r="G93" s="34"/>
    </row>
    <row r="95" spans="1:14" x14ac:dyDescent="0.2">
      <c r="B95" s="34" t="s">
        <v>38</v>
      </c>
      <c r="C95" s="34"/>
      <c r="D95" s="34"/>
      <c r="E95" s="34"/>
      <c r="F95" s="34" t="s">
        <v>39</v>
      </c>
      <c r="G95" s="34"/>
    </row>
  </sheetData>
  <mergeCells count="120">
    <mergeCell ref="B1:N1"/>
    <mergeCell ref="E2:G2"/>
    <mergeCell ref="H2:J2"/>
    <mergeCell ref="A3:A8"/>
    <mergeCell ref="B3:B8"/>
    <mergeCell ref="C3:C8"/>
    <mergeCell ref="D3:D8"/>
    <mergeCell ref="E3:E8"/>
    <mergeCell ref="H3:H8"/>
    <mergeCell ref="L3:L6"/>
    <mergeCell ref="L9:L13"/>
    <mergeCell ref="A14:A18"/>
    <mergeCell ref="B14:B18"/>
    <mergeCell ref="C14:C18"/>
    <mergeCell ref="D14:D18"/>
    <mergeCell ref="E14:E18"/>
    <mergeCell ref="H14:H18"/>
    <mergeCell ref="L14:L18"/>
    <mergeCell ref="A9:A13"/>
    <mergeCell ref="B9:B13"/>
    <mergeCell ref="C9:C13"/>
    <mergeCell ref="D9:D13"/>
    <mergeCell ref="E9:E13"/>
    <mergeCell ref="H9:H13"/>
    <mergeCell ref="L19:L23"/>
    <mergeCell ref="A24:A28"/>
    <mergeCell ref="B24:B28"/>
    <mergeCell ref="C24:C28"/>
    <mergeCell ref="D24:D28"/>
    <mergeCell ref="E24:E28"/>
    <mergeCell ref="H24:H28"/>
    <mergeCell ref="L24:L28"/>
    <mergeCell ref="A19:A23"/>
    <mergeCell ref="B19:B23"/>
    <mergeCell ref="C19:C23"/>
    <mergeCell ref="D19:D23"/>
    <mergeCell ref="E19:E23"/>
    <mergeCell ref="H19:H23"/>
    <mergeCell ref="B29:B33"/>
    <mergeCell ref="C29:C33"/>
    <mergeCell ref="D29:D33"/>
    <mergeCell ref="E29:E33"/>
    <mergeCell ref="H29:H33"/>
    <mergeCell ref="A34:A38"/>
    <mergeCell ref="B34:B38"/>
    <mergeCell ref="C34:C38"/>
    <mergeCell ref="D34:D38"/>
    <mergeCell ref="E34:E38"/>
    <mergeCell ref="H34:H38"/>
    <mergeCell ref="L34:L38"/>
    <mergeCell ref="A39:A43"/>
    <mergeCell ref="B39:B43"/>
    <mergeCell ref="C39:C43"/>
    <mergeCell ref="D39:D43"/>
    <mergeCell ref="E39:E43"/>
    <mergeCell ref="H39:H43"/>
    <mergeCell ref="L39:L43"/>
    <mergeCell ref="L44:L48"/>
    <mergeCell ref="A49:A53"/>
    <mergeCell ref="B49:B53"/>
    <mergeCell ref="C49:C53"/>
    <mergeCell ref="D49:D53"/>
    <mergeCell ref="E49:E53"/>
    <mergeCell ref="H49:H53"/>
    <mergeCell ref="L49:L53"/>
    <mergeCell ref="A44:A48"/>
    <mergeCell ref="B44:B48"/>
    <mergeCell ref="C44:C48"/>
    <mergeCell ref="D44:D48"/>
    <mergeCell ref="E44:E48"/>
    <mergeCell ref="H44:H48"/>
    <mergeCell ref="L54:L58"/>
    <mergeCell ref="A59:A63"/>
    <mergeCell ref="B59:B63"/>
    <mergeCell ref="C59:C63"/>
    <mergeCell ref="D59:D63"/>
    <mergeCell ref="E59:E63"/>
    <mergeCell ref="H59:H63"/>
    <mergeCell ref="L59:L63"/>
    <mergeCell ref="A54:A58"/>
    <mergeCell ref="B54:B58"/>
    <mergeCell ref="C54:C58"/>
    <mergeCell ref="D54:D58"/>
    <mergeCell ref="E54:E58"/>
    <mergeCell ref="H54:H58"/>
    <mergeCell ref="L64:L68"/>
    <mergeCell ref="A69:A73"/>
    <mergeCell ref="B69:B73"/>
    <mergeCell ref="C69:C73"/>
    <mergeCell ref="D69:D73"/>
    <mergeCell ref="E69:E73"/>
    <mergeCell ref="H69:H73"/>
    <mergeCell ref="L69:L73"/>
    <mergeCell ref="A64:A68"/>
    <mergeCell ref="B64:B68"/>
    <mergeCell ref="C64:C68"/>
    <mergeCell ref="D64:D68"/>
    <mergeCell ref="E64:E68"/>
    <mergeCell ref="H64:H68"/>
    <mergeCell ref="L84:L89"/>
    <mergeCell ref="A84:A89"/>
    <mergeCell ref="B84:B89"/>
    <mergeCell ref="C84:C89"/>
    <mergeCell ref="D84:D89"/>
    <mergeCell ref="E84:E89"/>
    <mergeCell ref="H84:H89"/>
    <mergeCell ref="L74:L78"/>
    <mergeCell ref="A79:A83"/>
    <mergeCell ref="B79:B83"/>
    <mergeCell ref="C79:C83"/>
    <mergeCell ref="D79:D83"/>
    <mergeCell ref="E79:E83"/>
    <mergeCell ref="H79:H83"/>
    <mergeCell ref="L79:L83"/>
    <mergeCell ref="A74:A78"/>
    <mergeCell ref="B74:B78"/>
    <mergeCell ref="C74:C78"/>
    <mergeCell ref="D74:D78"/>
    <mergeCell ref="E74:E78"/>
    <mergeCell ref="H74:H7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24 L19 L9 L14 L33 B19:C19 B24:C24 B9:C9 B14:C14 B29 C33">
      <formula1>900</formula1>
    </dataValidation>
    <dataValidation type="decimal" allowBlank="1" showErrorMessage="1" errorTitle="Ошибка" error="Допускается ввод только неотрицательных чисел!" sqref="H19 F84:F87 F3:F6 I3:I6 I84:I87 H9 D33:E33 D9:E9 D14:E14 D19:E19 D24:E24 G9:G14 H29 H14 H24 G19:G34 I9:I12 F9:F12 F14:F17 I14:I17 F19:F22 I19:I22 F24:F27 I24:I27 F29:F32 I29:I32 F34:F37 I34:I37 F39:F42 I39:I42 F44:F47 I44:I47 F49:F52 I49:I52 F54:F57 I54:I57 F59:F62 I59:I62 F64:F67 I64:I67 F69:F72 I69:I72 F74:F77 I74:I77 F79:F82 I79:I82 G39:G89">
      <formula1>0</formula1>
      <formula2>9.99999999999999E+23</formula2>
    </dataValidation>
  </dataValidations>
  <pageMargins left="0.70866141732283472" right="0.70866141732283472" top="0.74803149606299213" bottom="0.35433070866141736" header="0.31496062992125984" footer="0.31496062992125984"/>
  <pageSetup paperSize="9" scale="66" fitToHeight="3" orientation="landscape" r:id="rId1"/>
  <headerFooter>
    <oddFooter>Страница &amp;P из &amp;N</oddFooter>
  </headerFooter>
  <rowBreaks count="2" manualBreakCount="2">
    <brk id="33" max="13" man="1"/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5"/>
  <sheetViews>
    <sheetView tabSelected="1" zoomScaleNormal="100" workbookViewId="0">
      <selection activeCell="G67" sqref="G67"/>
    </sheetView>
  </sheetViews>
  <sheetFormatPr defaultColWidth="8" defaultRowHeight="11.25" x14ac:dyDescent="0.2"/>
  <cols>
    <col min="1" max="1" width="6.28515625" style="37" customWidth="1"/>
    <col min="2" max="2" width="48.28515625" style="37" customWidth="1"/>
    <col min="3" max="3" width="35.42578125" style="49" customWidth="1"/>
    <col min="4" max="4" width="19.85546875" style="38" customWidth="1"/>
    <col min="5" max="5" width="20.140625" style="38" customWidth="1"/>
    <col min="6" max="6" width="11.85546875" style="37" bestFit="1" customWidth="1"/>
    <col min="7" max="7" width="40" style="91" customWidth="1"/>
    <col min="8" max="8" width="21" style="91" customWidth="1"/>
    <col min="9" max="9" width="12.28515625" style="91" customWidth="1"/>
    <col min="10" max="11" width="8" style="91"/>
    <col min="12" max="16384" width="8" style="37"/>
  </cols>
  <sheetData>
    <row r="1" spans="1:15" ht="12.75" x14ac:dyDescent="0.2">
      <c r="E1" s="39" t="s">
        <v>40</v>
      </c>
    </row>
    <row r="2" spans="1:15" ht="18.75" customHeight="1" x14ac:dyDescent="0.2">
      <c r="A2" s="83" t="s">
        <v>65</v>
      </c>
      <c r="B2" s="83"/>
      <c r="C2" s="83"/>
      <c r="D2" s="83"/>
      <c r="E2" s="40"/>
    </row>
    <row r="3" spans="1:15" ht="34.5" customHeight="1" x14ac:dyDescent="0.2">
      <c r="A3" s="41" t="s">
        <v>0</v>
      </c>
      <c r="B3" s="41" t="s">
        <v>41</v>
      </c>
      <c r="C3" s="42" t="s">
        <v>42</v>
      </c>
      <c r="D3" s="42" t="s">
        <v>43</v>
      </c>
      <c r="E3" s="42" t="s">
        <v>44</v>
      </c>
    </row>
    <row r="4" spans="1:15" ht="25.5" x14ac:dyDescent="0.2">
      <c r="A4" s="43">
        <v>1</v>
      </c>
      <c r="B4" s="44" t="s">
        <v>45</v>
      </c>
      <c r="C4" s="45" t="s">
        <v>67</v>
      </c>
      <c r="D4" s="45">
        <v>17556533</v>
      </c>
      <c r="E4" s="45">
        <f>D4/1.18</f>
        <v>14878417.796610171</v>
      </c>
    </row>
    <row r="5" spans="1:15" ht="22.9" customHeight="1" x14ac:dyDescent="0.2">
      <c r="A5" s="43">
        <f>1+A4</f>
        <v>2</v>
      </c>
      <c r="B5" s="44" t="s">
        <v>46</v>
      </c>
      <c r="C5" s="45" t="s">
        <v>68</v>
      </c>
      <c r="D5" s="45">
        <v>21217619</v>
      </c>
      <c r="E5" s="45">
        <f>D5/1.18</f>
        <v>17981033.05084746</v>
      </c>
    </row>
    <row r="6" spans="1:15" ht="25.5" x14ac:dyDescent="0.2">
      <c r="A6" s="43">
        <f t="shared" ref="A6:A18" si="0">1+A5</f>
        <v>3</v>
      </c>
      <c r="B6" s="44" t="s">
        <v>47</v>
      </c>
      <c r="C6" s="45" t="s">
        <v>69</v>
      </c>
      <c r="D6" s="45">
        <v>9149134.2400000002</v>
      </c>
      <c r="E6" s="45">
        <f>D6/1.18</f>
        <v>7753503.5932203392</v>
      </c>
    </row>
    <row r="7" spans="1:15" ht="17.25" customHeight="1" x14ac:dyDescent="0.2">
      <c r="A7" s="43">
        <f t="shared" si="0"/>
        <v>4</v>
      </c>
      <c r="B7" s="44" t="s">
        <v>66</v>
      </c>
      <c r="C7" s="55" t="s">
        <v>112</v>
      </c>
      <c r="D7" s="45">
        <f>995000</f>
        <v>995000</v>
      </c>
      <c r="E7" s="45">
        <f t="shared" ref="E7:E18" si="1">D7/1.18</f>
        <v>843220.3389830509</v>
      </c>
      <c r="G7" s="88"/>
      <c r="H7" s="89"/>
      <c r="I7" s="89"/>
    </row>
    <row r="8" spans="1:15" ht="24" customHeight="1" x14ac:dyDescent="0.2">
      <c r="A8" s="43">
        <f t="shared" si="0"/>
        <v>5</v>
      </c>
      <c r="B8" s="44" t="s">
        <v>48</v>
      </c>
      <c r="C8" s="45" t="s">
        <v>71</v>
      </c>
      <c r="D8" s="45">
        <v>10000</v>
      </c>
      <c r="E8" s="45">
        <f t="shared" si="1"/>
        <v>8474.5762711864409</v>
      </c>
    </row>
    <row r="9" spans="1:15" ht="12.75" x14ac:dyDescent="0.2">
      <c r="A9" s="43">
        <f t="shared" si="0"/>
        <v>6</v>
      </c>
      <c r="B9" s="44" t="s">
        <v>49</v>
      </c>
      <c r="C9" s="90" t="s">
        <v>109</v>
      </c>
      <c r="D9" s="45">
        <f>298260</f>
        <v>298260</v>
      </c>
      <c r="E9" s="45">
        <f t="shared" si="1"/>
        <v>252762.7118644068</v>
      </c>
      <c r="O9" s="37" t="s">
        <v>50</v>
      </c>
    </row>
    <row r="10" spans="1:15" ht="12.75" x14ac:dyDescent="0.2">
      <c r="A10" s="43">
        <f t="shared" si="0"/>
        <v>7</v>
      </c>
      <c r="B10" s="44" t="s">
        <v>51</v>
      </c>
      <c r="C10" s="45" t="s">
        <v>72</v>
      </c>
      <c r="D10" s="45">
        <v>3000000</v>
      </c>
      <c r="E10" s="45">
        <f t="shared" si="1"/>
        <v>2542372.8813559324</v>
      </c>
    </row>
    <row r="11" spans="1:15" ht="12.75" x14ac:dyDescent="0.2">
      <c r="A11" s="43">
        <f t="shared" si="0"/>
        <v>8</v>
      </c>
      <c r="B11" s="44" t="s">
        <v>52</v>
      </c>
      <c r="C11" s="45" t="s">
        <v>73</v>
      </c>
      <c r="D11" s="45">
        <v>588239</v>
      </c>
      <c r="E11" s="45">
        <f t="shared" si="1"/>
        <v>498507.62711864407</v>
      </c>
    </row>
    <row r="12" spans="1:15" ht="25.5" x14ac:dyDescent="0.2">
      <c r="A12" s="43">
        <f t="shared" si="0"/>
        <v>9</v>
      </c>
      <c r="B12" s="44" t="s">
        <v>74</v>
      </c>
      <c r="C12" s="50" t="s">
        <v>70</v>
      </c>
      <c r="D12" s="45">
        <v>8496600</v>
      </c>
      <c r="E12" s="45">
        <f t="shared" si="1"/>
        <v>7200508.4745762711</v>
      </c>
    </row>
    <row r="13" spans="1:15" ht="21" customHeight="1" x14ac:dyDescent="0.2">
      <c r="A13" s="43">
        <f t="shared" si="0"/>
        <v>10</v>
      </c>
      <c r="B13" s="44" t="s">
        <v>110</v>
      </c>
      <c r="C13" s="55" t="s">
        <v>111</v>
      </c>
      <c r="D13" s="45">
        <v>296352</v>
      </c>
      <c r="E13" s="45">
        <f t="shared" si="1"/>
        <v>251145.76271186443</v>
      </c>
      <c r="G13" s="92"/>
      <c r="H13" s="89"/>
      <c r="I13" s="89"/>
    </row>
    <row r="14" spans="1:15" ht="25.5" x14ac:dyDescent="0.2">
      <c r="A14" s="43">
        <f t="shared" si="0"/>
        <v>11</v>
      </c>
      <c r="B14" s="44" t="s">
        <v>53</v>
      </c>
      <c r="C14" s="45" t="s">
        <v>75</v>
      </c>
      <c r="D14" s="45">
        <v>1194278</v>
      </c>
      <c r="E14" s="45">
        <f t="shared" si="1"/>
        <v>1012100</v>
      </c>
      <c r="G14" s="93"/>
    </row>
    <row r="15" spans="1:15" ht="25.5" customHeight="1" x14ac:dyDescent="0.2">
      <c r="A15" s="43">
        <f t="shared" si="0"/>
        <v>12</v>
      </c>
      <c r="B15" s="44" t="s">
        <v>54</v>
      </c>
      <c r="C15" s="45" t="s">
        <v>76</v>
      </c>
      <c r="D15" s="45">
        <v>23204.7</v>
      </c>
      <c r="E15" s="45">
        <f t="shared" si="1"/>
        <v>19665</v>
      </c>
    </row>
    <row r="16" spans="1:15" ht="25.5" customHeight="1" x14ac:dyDescent="0.2">
      <c r="A16" s="43">
        <f t="shared" si="0"/>
        <v>13</v>
      </c>
      <c r="B16" s="44" t="s">
        <v>55</v>
      </c>
      <c r="C16" s="45" t="s">
        <v>77</v>
      </c>
      <c r="D16" s="45">
        <v>1889768.63</v>
      </c>
      <c r="E16" s="45">
        <f t="shared" si="1"/>
        <v>1601498.8389830508</v>
      </c>
      <c r="G16" s="94"/>
    </row>
    <row r="17" spans="1:6" ht="25.5" customHeight="1" x14ac:dyDescent="0.2">
      <c r="A17" s="43">
        <f t="shared" si="0"/>
        <v>14</v>
      </c>
      <c r="B17" s="44" t="s">
        <v>56</v>
      </c>
      <c r="C17" s="45" t="s">
        <v>70</v>
      </c>
      <c r="D17" s="45">
        <v>19988000</v>
      </c>
      <c r="E17" s="45">
        <f t="shared" si="1"/>
        <v>16938983.05084746</v>
      </c>
    </row>
    <row r="18" spans="1:6" ht="25.5" customHeight="1" x14ac:dyDescent="0.2">
      <c r="A18" s="43">
        <f t="shared" si="0"/>
        <v>15</v>
      </c>
      <c r="B18" s="44" t="s">
        <v>57</v>
      </c>
      <c r="C18" s="45" t="s">
        <v>78</v>
      </c>
      <c r="D18" s="45">
        <v>1539999</v>
      </c>
      <c r="E18" s="45">
        <f t="shared" si="1"/>
        <v>1305083.8983050848</v>
      </c>
    </row>
    <row r="19" spans="1:6" ht="27.75" customHeight="1" x14ac:dyDescent="0.2">
      <c r="A19" s="47"/>
      <c r="B19" s="48" t="s">
        <v>58</v>
      </c>
      <c r="C19" s="51"/>
      <c r="D19" s="42">
        <f>SUM(D4:D18)</f>
        <v>86242987.570000008</v>
      </c>
      <c r="E19" s="42">
        <f>SUM(E4:E18)</f>
        <v>73087277.601694927</v>
      </c>
      <c r="F19" s="46"/>
    </row>
    <row r="20" spans="1:6" ht="18" customHeight="1" x14ac:dyDescent="0.2"/>
    <row r="21" spans="1:6" ht="18" customHeight="1" x14ac:dyDescent="0.2"/>
    <row r="22" spans="1:6" ht="18" customHeight="1" x14ac:dyDescent="0.2"/>
    <row r="23" spans="1:6" ht="18" customHeight="1" x14ac:dyDescent="0.2"/>
    <row r="24" spans="1:6" ht="25.5" hidden="1" x14ac:dyDescent="0.2">
      <c r="B24" s="85" t="s">
        <v>85</v>
      </c>
      <c r="C24" s="86" t="s">
        <v>84</v>
      </c>
    </row>
    <row r="25" spans="1:6" ht="12.75" hidden="1" x14ac:dyDescent="0.2">
      <c r="B25" s="44"/>
      <c r="C25" s="55"/>
    </row>
    <row r="26" spans="1:6" ht="25.5" hidden="1" x14ac:dyDescent="0.2">
      <c r="B26" s="44" t="s">
        <v>87</v>
      </c>
      <c r="C26" s="84" t="s">
        <v>86</v>
      </c>
    </row>
    <row r="27" spans="1:6" ht="12.75" hidden="1" x14ac:dyDescent="0.2">
      <c r="B27" s="44"/>
      <c r="C27" s="55"/>
    </row>
    <row r="28" spans="1:6" ht="12.75" hidden="1" x14ac:dyDescent="0.2">
      <c r="B28" s="85" t="s">
        <v>88</v>
      </c>
      <c r="C28" s="86" t="s">
        <v>90</v>
      </c>
    </row>
    <row r="29" spans="1:6" ht="25.5" hidden="1" x14ac:dyDescent="0.2">
      <c r="B29" s="85" t="s">
        <v>88</v>
      </c>
      <c r="C29" s="86" t="s">
        <v>89</v>
      </c>
    </row>
    <row r="30" spans="1:6" ht="12.75" hidden="1" x14ac:dyDescent="0.2">
      <c r="B30" s="85" t="s">
        <v>91</v>
      </c>
      <c r="C30" s="86" t="s">
        <v>92</v>
      </c>
    </row>
    <row r="31" spans="1:6" ht="12.75" hidden="1" x14ac:dyDescent="0.2">
      <c r="B31" s="44" t="s">
        <v>93</v>
      </c>
      <c r="C31" s="55" t="s">
        <v>94</v>
      </c>
    </row>
    <row r="32" spans="1:6" ht="12.75" hidden="1" x14ac:dyDescent="0.2">
      <c r="B32" s="85" t="s">
        <v>95</v>
      </c>
      <c r="C32" s="86" t="s">
        <v>96</v>
      </c>
    </row>
    <row r="33" spans="2:5" ht="12.75" hidden="1" x14ac:dyDescent="0.2">
      <c r="B33" s="85"/>
      <c r="C33" s="86"/>
    </row>
    <row r="34" spans="2:5" ht="25.5" hidden="1" x14ac:dyDescent="0.2">
      <c r="B34" s="85" t="s">
        <v>99</v>
      </c>
      <c r="C34" s="86" t="s">
        <v>98</v>
      </c>
    </row>
    <row r="35" spans="2:5" ht="12.75" hidden="1" x14ac:dyDescent="0.2">
      <c r="B35" s="44"/>
      <c r="C35" s="55"/>
    </row>
    <row r="36" spans="2:5" ht="12.75" hidden="1" x14ac:dyDescent="0.2">
      <c r="B36" s="44"/>
      <c r="C36" s="55"/>
    </row>
    <row r="37" spans="2:5" ht="12.75" hidden="1" x14ac:dyDescent="0.2">
      <c r="B37" s="44" t="s">
        <v>85</v>
      </c>
      <c r="C37" s="55" t="s">
        <v>100</v>
      </c>
      <c r="D37" s="38" t="s">
        <v>108</v>
      </c>
    </row>
    <row r="38" spans="2:5" ht="38.25" hidden="1" x14ac:dyDescent="0.2">
      <c r="B38" s="44" t="s">
        <v>85</v>
      </c>
      <c r="C38" s="55" t="s">
        <v>101</v>
      </c>
      <c r="D38" s="38" t="s">
        <v>108</v>
      </c>
    </row>
    <row r="39" spans="2:5" ht="12.75" hidden="1" x14ac:dyDescent="0.2">
      <c r="B39" s="44"/>
      <c r="C39" s="55"/>
    </row>
    <row r="40" spans="2:5" ht="12.75" hidden="1" x14ac:dyDescent="0.2">
      <c r="B40" s="44"/>
      <c r="C40" s="55"/>
    </row>
    <row r="41" spans="2:5" ht="38.25" hidden="1" x14ac:dyDescent="0.2">
      <c r="B41" s="85" t="s">
        <v>57</v>
      </c>
      <c r="C41" s="86" t="s">
        <v>102</v>
      </c>
    </row>
    <row r="42" spans="2:5" ht="12.75" hidden="1" x14ac:dyDescent="0.2">
      <c r="B42" s="85" t="s">
        <v>97</v>
      </c>
      <c r="C42" s="86" t="s">
        <v>103</v>
      </c>
      <c r="D42" s="87" t="s">
        <v>105</v>
      </c>
    </row>
    <row r="43" spans="2:5" ht="12.75" hidden="1" x14ac:dyDescent="0.2">
      <c r="B43" s="85" t="s">
        <v>97</v>
      </c>
      <c r="C43" s="86" t="s">
        <v>104</v>
      </c>
      <c r="D43" s="87" t="s">
        <v>106</v>
      </c>
      <c r="E43" s="37"/>
    </row>
    <row r="44" spans="2:5" ht="25.5" hidden="1" x14ac:dyDescent="0.2">
      <c r="B44" s="85" t="s">
        <v>57</v>
      </c>
      <c r="C44" s="86" t="s">
        <v>107</v>
      </c>
    </row>
    <row r="45" spans="2:5" hidden="1" x14ac:dyDescent="0.2"/>
  </sheetData>
  <mergeCells count="1">
    <mergeCell ref="A2:D2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(2)</vt:lpstr>
      <vt:lpstr>Приложение 1 (2)</vt:lpstr>
      <vt:lpstr>Лист1</vt:lpstr>
      <vt:lpstr>'Реестр (2)'!Заголовки_для_печати</vt:lpstr>
      <vt:lpstr>'Приложение 1 (2)'!Область_печати</vt:lpstr>
      <vt:lpstr>'Реестр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2016-08-09T08:13:39Z</dcterms:modified>
</cp:coreProperties>
</file>